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atlantatrackcluborg-my.sharepoint.com/personal/rkenah_atlantatrackclub_org/Documents/RMK MASTER ATC/FEASIBILITY &amp; INDOOR FACILITY/PUBLIC WORKS SITE/Public Works Site - Working Group Files/Decks/GA POWER/"/>
    </mc:Choice>
  </mc:AlternateContent>
  <xr:revisionPtr revIDLastSave="0" documentId="8_{DF523FDD-0D95-4624-B2FF-D8B5C2729D7A}" xr6:coauthVersionLast="47" xr6:coauthVersionMax="47" xr10:uidLastSave="{00000000-0000-0000-0000-000000000000}"/>
  <bookViews>
    <workbookView xWindow="13965" yWindow="-16440" windowWidth="29040" windowHeight="15720" xr2:uid="{266EC38B-27B1-4284-87D6-FD4D6E8D1539}"/>
  </bookViews>
  <sheets>
    <sheet name="ProFormas" sheetId="3" r:id="rId1"/>
    <sheet name="Sponsorships" sheetId="6" r:id="rId2"/>
  </sheets>
  <externalReferences>
    <externalReference r:id="rId3"/>
  </externalReferences>
  <definedNames>
    <definedName name="_xlnm.Print_Area" localSheetId="0">ProFormas!$A$1:$Z$43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J20" i="3" l="1"/>
  <c r="BD20" i="3"/>
  <c r="AX20" i="3"/>
  <c r="AR20" i="3"/>
  <c r="AL20" i="3"/>
  <c r="AF20" i="3"/>
  <c r="Z20" i="3"/>
  <c r="N20" i="3"/>
  <c r="T20" i="3"/>
  <c r="H20" i="3"/>
  <c r="G5" i="6"/>
  <c r="H5" i="6" s="1"/>
  <c r="I5" i="6" s="1"/>
  <c r="K5" i="6" s="1"/>
  <c r="G6" i="6"/>
  <c r="H6" i="6" s="1"/>
  <c r="I6" i="6" s="1"/>
  <c r="K6" i="6" s="1"/>
  <c r="G7" i="6"/>
  <c r="H7" i="6" s="1"/>
  <c r="I7" i="6" s="1"/>
  <c r="K7" i="6" s="1"/>
  <c r="G8" i="6"/>
  <c r="H8" i="6" s="1"/>
  <c r="I8" i="6" s="1"/>
  <c r="K8" i="6" s="1"/>
  <c r="G9" i="6"/>
  <c r="H9" i="6" s="1"/>
  <c r="I9" i="6" s="1"/>
  <c r="K9" i="6" s="1"/>
  <c r="G10" i="6"/>
  <c r="H10" i="6" s="1"/>
  <c r="I10" i="6" s="1"/>
  <c r="K10" i="6" s="1"/>
  <c r="G11" i="6"/>
  <c r="H11" i="6" s="1"/>
  <c r="I11" i="6" s="1"/>
  <c r="K11" i="6" s="1"/>
  <c r="G12" i="6"/>
  <c r="H12" i="6" s="1"/>
  <c r="I12" i="6" s="1"/>
  <c r="K12" i="6" s="1"/>
  <c r="G13" i="6"/>
  <c r="H13" i="6" s="1"/>
  <c r="I13" i="6" s="1"/>
  <c r="K13" i="6" s="1"/>
  <c r="G4" i="6"/>
  <c r="H4" i="6" s="1"/>
  <c r="I4" i="6" s="1"/>
  <c r="E5" i="6"/>
  <c r="E6" i="6"/>
  <c r="E7" i="6"/>
  <c r="E8" i="6"/>
  <c r="E9" i="6"/>
  <c r="E10" i="6"/>
  <c r="E11" i="6"/>
  <c r="E12" i="6"/>
  <c r="E13" i="6"/>
  <c r="E4" i="6"/>
  <c r="D5" i="6"/>
  <c r="D6" i="6"/>
  <c r="D7" i="6"/>
  <c r="D8" i="6"/>
  <c r="D9" i="6"/>
  <c r="D10" i="6"/>
  <c r="D11" i="6"/>
  <c r="D12" i="6"/>
  <c r="D13" i="6"/>
  <c r="D4" i="6"/>
  <c r="C15" i="6"/>
  <c r="D15" i="6"/>
  <c r="E15" i="6"/>
  <c r="F15" i="6"/>
  <c r="G15" i="6"/>
  <c r="H15" i="6"/>
  <c r="I15" i="6"/>
  <c r="J15" i="6"/>
  <c r="K15" i="6"/>
  <c r="B15" i="6"/>
  <c r="J16" i="3"/>
  <c r="P16" i="3" s="1"/>
  <c r="V16" i="3" s="1"/>
  <c r="AB16" i="3" s="1"/>
  <c r="AH16" i="3" s="1"/>
  <c r="AN16" i="3" s="1"/>
  <c r="AT16" i="3" s="1"/>
  <c r="AZ16" i="3" s="1"/>
  <c r="BF16" i="3" s="1"/>
  <c r="D16" i="3"/>
  <c r="V14" i="3" l="1"/>
  <c r="AB14" i="3" s="1"/>
  <c r="AH14" i="3" s="1"/>
  <c r="AN14" i="3" s="1"/>
  <c r="AT14" i="3" s="1"/>
  <c r="AZ14" i="3" s="1"/>
  <c r="BF14" i="3" s="1"/>
  <c r="P14" i="3"/>
  <c r="J14" i="3"/>
  <c r="D14" i="3"/>
  <c r="H29" i="3" l="1"/>
  <c r="N29" i="3"/>
  <c r="T29" i="3"/>
  <c r="V29" i="3"/>
  <c r="Z29" i="3" s="1"/>
  <c r="V13" i="3"/>
  <c r="AB13" i="3" s="1"/>
  <c r="AH13" i="3" s="1"/>
  <c r="AN13" i="3" s="1"/>
  <c r="AT13" i="3" s="1"/>
  <c r="AZ13" i="3" s="1"/>
  <c r="BF13" i="3" s="1"/>
  <c r="J13" i="3"/>
  <c r="D13" i="3"/>
  <c r="P13" i="3"/>
  <c r="D15" i="3"/>
  <c r="J15" i="3" s="1"/>
  <c r="P15" i="3" s="1"/>
  <c r="V15" i="3" s="1"/>
  <c r="AB15" i="3" s="1"/>
  <c r="AH15" i="3" s="1"/>
  <c r="AN15" i="3" s="1"/>
  <c r="AT15" i="3" s="1"/>
  <c r="AZ15" i="3" s="1"/>
  <c r="BF15" i="3" s="1"/>
  <c r="BF11" i="3" l="1"/>
  <c r="BJ11" i="3" s="1"/>
  <c r="AB29" i="3"/>
  <c r="D11" i="3"/>
  <c r="D20" i="3" s="1"/>
  <c r="P11" i="3"/>
  <c r="P20" i="3" s="1"/>
  <c r="V11" i="3"/>
  <c r="Z11" i="3" s="1"/>
  <c r="AB11" i="3"/>
  <c r="AB20" i="3" s="1"/>
  <c r="AH11" i="3"/>
  <c r="AL11" i="3" s="1"/>
  <c r="AN11" i="3"/>
  <c r="AR11" i="3" s="1"/>
  <c r="AT11" i="3"/>
  <c r="AX11" i="3" s="1"/>
  <c r="J11" i="3"/>
  <c r="N11" i="3" s="1"/>
  <c r="AZ11" i="3"/>
  <c r="AZ20" i="3" s="1"/>
  <c r="BF20" i="3" l="1"/>
  <c r="H11" i="3"/>
  <c r="T11" i="3"/>
  <c r="AH29" i="3"/>
  <c r="AF29" i="3"/>
  <c r="BD11" i="3"/>
  <c r="AT20" i="3"/>
  <c r="AF11" i="3"/>
  <c r="AN20" i="3"/>
  <c r="AH20" i="3"/>
  <c r="J20" i="3"/>
  <c r="V20" i="3"/>
  <c r="AN29" i="3" l="1"/>
  <c r="AL29" i="3"/>
  <c r="AT29" i="3" l="1"/>
  <c r="AR29" i="3"/>
  <c r="AX29" i="3" l="1"/>
  <c r="AZ29" i="3"/>
  <c r="BD29" i="3" l="1"/>
  <c r="BF29" i="3"/>
  <c r="BJ29" i="3" s="1"/>
  <c r="BJ30" i="3" l="1"/>
  <c r="BD30" i="3"/>
  <c r="AX30" i="3"/>
  <c r="AR30" i="3"/>
  <c r="AL30" i="3"/>
  <c r="AF30" i="3"/>
  <c r="Z30" i="3"/>
  <c r="T30" i="3"/>
  <c r="N30" i="3"/>
  <c r="H30" i="3"/>
  <c r="D38" i="3"/>
  <c r="BI43" i="3" l="1"/>
  <c r="BG43" i="3"/>
  <c r="BC43" i="3"/>
  <c r="BA43" i="3"/>
  <c r="AW43" i="3"/>
  <c r="AU43" i="3"/>
  <c r="AQ43" i="3"/>
  <c r="AO43" i="3"/>
  <c r="AK43" i="3"/>
  <c r="AI43" i="3"/>
  <c r="AE43" i="3"/>
  <c r="AC43" i="3"/>
  <c r="Y43" i="3"/>
  <c r="W43" i="3"/>
  <c r="S43" i="3"/>
  <c r="Q43" i="3"/>
  <c r="M43" i="3"/>
  <c r="K43" i="3"/>
  <c r="G43" i="3"/>
  <c r="E43" i="3"/>
  <c r="BJ41" i="3"/>
  <c r="BD41" i="3"/>
  <c r="AX41" i="3"/>
  <c r="AR41" i="3"/>
  <c r="AL41" i="3"/>
  <c r="AF41" i="3"/>
  <c r="Z41" i="3"/>
  <c r="T41" i="3"/>
  <c r="N41" i="3"/>
  <c r="H41" i="3"/>
  <c r="BF38" i="3"/>
  <c r="BJ38" i="3" s="1"/>
  <c r="AZ38" i="3"/>
  <c r="BD38" i="3" s="1"/>
  <c r="AT38" i="3"/>
  <c r="AX38" i="3" s="1"/>
  <c r="AN38" i="3"/>
  <c r="AR38" i="3" s="1"/>
  <c r="AH38" i="3"/>
  <c r="AL38" i="3" s="1"/>
  <c r="AB38" i="3"/>
  <c r="AF38" i="3" s="1"/>
  <c r="V38" i="3"/>
  <c r="Z38" i="3" s="1"/>
  <c r="P38" i="3"/>
  <c r="T38" i="3" s="1"/>
  <c r="J38" i="3"/>
  <c r="N38" i="3" s="1"/>
  <c r="H38" i="3"/>
  <c r="BJ37" i="3"/>
  <c r="BD37" i="3"/>
  <c r="AX37" i="3"/>
  <c r="AR37" i="3"/>
  <c r="AL37" i="3"/>
  <c r="AF37" i="3"/>
  <c r="Z37" i="3"/>
  <c r="T37" i="3"/>
  <c r="N37" i="3"/>
  <c r="H37" i="3"/>
  <c r="BH33" i="3"/>
  <c r="BF33" i="3"/>
  <c r="BB33" i="3"/>
  <c r="AZ33" i="3"/>
  <c r="AV33" i="3"/>
  <c r="AT33" i="3"/>
  <c r="AP33" i="3"/>
  <c r="AN33" i="3"/>
  <c r="AJ33" i="3"/>
  <c r="AH33" i="3"/>
  <c r="AD33" i="3"/>
  <c r="AB33" i="3"/>
  <c r="AB35" i="3" s="1"/>
  <c r="AB39" i="3" s="1"/>
  <c r="AB43" i="3" s="1"/>
  <c r="X33" i="3"/>
  <c r="V33" i="3"/>
  <c r="R33" i="3"/>
  <c r="P33" i="3"/>
  <c r="L33" i="3"/>
  <c r="J33" i="3"/>
  <c r="F33" i="3"/>
  <c r="D33" i="3"/>
  <c r="BJ32" i="3"/>
  <c r="BD32" i="3"/>
  <c r="AX32" i="3"/>
  <c r="AR32" i="3"/>
  <c r="AL32" i="3"/>
  <c r="AF32" i="3"/>
  <c r="Z32" i="3"/>
  <c r="T32" i="3"/>
  <c r="N32" i="3"/>
  <c r="H32" i="3"/>
  <c r="BJ31" i="3"/>
  <c r="BD31" i="3"/>
  <c r="AX31" i="3"/>
  <c r="AR31" i="3"/>
  <c r="AL31" i="3"/>
  <c r="AF31" i="3"/>
  <c r="Z31" i="3"/>
  <c r="T31" i="3"/>
  <c r="N31" i="3"/>
  <c r="H31" i="3"/>
  <c r="BJ28" i="3"/>
  <c r="BD28" i="3"/>
  <c r="AX28" i="3"/>
  <c r="AR28" i="3"/>
  <c r="AL28" i="3"/>
  <c r="AF28" i="3"/>
  <c r="Z28" i="3"/>
  <c r="T28" i="3"/>
  <c r="N28" i="3"/>
  <c r="H28" i="3"/>
  <c r="BJ27" i="3"/>
  <c r="BD27" i="3"/>
  <c r="AX27" i="3"/>
  <c r="AR27" i="3"/>
  <c r="AL27" i="3"/>
  <c r="AF27" i="3"/>
  <c r="Z27" i="3"/>
  <c r="T27" i="3"/>
  <c r="N27" i="3"/>
  <c r="H27" i="3"/>
  <c r="BJ26" i="3"/>
  <c r="BD26" i="3"/>
  <c r="AX26" i="3"/>
  <c r="AR26" i="3"/>
  <c r="AL26" i="3"/>
  <c r="AF26" i="3"/>
  <c r="Z26" i="3"/>
  <c r="T26" i="3"/>
  <c r="N26" i="3"/>
  <c r="H26" i="3"/>
  <c r="BJ25" i="3"/>
  <c r="BD25" i="3"/>
  <c r="AX25" i="3"/>
  <c r="AR25" i="3"/>
  <c r="AL25" i="3"/>
  <c r="AF25" i="3"/>
  <c r="Z25" i="3"/>
  <c r="T25" i="3"/>
  <c r="N25" i="3"/>
  <c r="H25" i="3"/>
  <c r="BJ23" i="3"/>
  <c r="BD23" i="3"/>
  <c r="AX23" i="3"/>
  <c r="AR23" i="3"/>
  <c r="AL23" i="3"/>
  <c r="AF23" i="3"/>
  <c r="Z23" i="3"/>
  <c r="T23" i="3"/>
  <c r="N23" i="3"/>
  <c r="H23" i="3"/>
  <c r="BH20" i="3"/>
  <c r="BB20" i="3"/>
  <c r="AV20" i="3"/>
  <c r="AP20" i="3"/>
  <c r="AJ20" i="3"/>
  <c r="AD20" i="3"/>
  <c r="X20" i="3"/>
  <c r="R20" i="3"/>
  <c r="L20" i="3"/>
  <c r="F20" i="3"/>
  <c r="BJ19" i="3"/>
  <c r="BD19" i="3"/>
  <c r="AX19" i="3"/>
  <c r="AR19" i="3"/>
  <c r="AL19" i="3"/>
  <c r="AF19" i="3"/>
  <c r="Z19" i="3"/>
  <c r="T19" i="3"/>
  <c r="N19" i="3"/>
  <c r="H19" i="3"/>
  <c r="BJ10" i="3"/>
  <c r="BD10" i="3"/>
  <c r="AX10" i="3"/>
  <c r="AR10" i="3"/>
  <c r="AL10" i="3"/>
  <c r="AF10" i="3"/>
  <c r="Z10" i="3"/>
  <c r="T10" i="3"/>
  <c r="N10" i="3"/>
  <c r="H10" i="3"/>
  <c r="BJ9" i="3"/>
  <c r="BD9" i="3"/>
  <c r="AX9" i="3"/>
  <c r="AR9" i="3"/>
  <c r="AL9" i="3"/>
  <c r="AF9" i="3"/>
  <c r="Z9" i="3"/>
  <c r="T9" i="3"/>
  <c r="N9" i="3"/>
  <c r="H9" i="3"/>
  <c r="BJ8" i="3"/>
  <c r="BD8" i="3"/>
  <c r="AX8" i="3"/>
  <c r="AR8" i="3"/>
  <c r="AL8" i="3"/>
  <c r="AF8" i="3"/>
  <c r="Z8" i="3"/>
  <c r="T8" i="3"/>
  <c r="N8" i="3"/>
  <c r="H8" i="3"/>
  <c r="BJ18" i="3"/>
  <c r="BD18" i="3"/>
  <c r="AX18" i="3"/>
  <c r="AR18" i="3"/>
  <c r="AL18" i="3"/>
  <c r="AF18" i="3"/>
  <c r="Z18" i="3"/>
  <c r="T18" i="3"/>
  <c r="N18" i="3"/>
  <c r="H18" i="3"/>
  <c r="BJ17" i="3"/>
  <c r="BD17" i="3"/>
  <c r="AX17" i="3"/>
  <c r="AR17" i="3"/>
  <c r="AL17" i="3"/>
  <c r="AF17" i="3"/>
  <c r="Z17" i="3"/>
  <c r="T17" i="3"/>
  <c r="N17" i="3"/>
  <c r="H17" i="3"/>
  <c r="BJ16" i="3"/>
  <c r="BD16" i="3"/>
  <c r="AX16" i="3"/>
  <c r="AR16" i="3"/>
  <c r="AL16" i="3"/>
  <c r="AF16" i="3"/>
  <c r="Z16" i="3"/>
  <c r="T16" i="3"/>
  <c r="N16" i="3"/>
  <c r="H16" i="3"/>
  <c r="BJ15" i="3"/>
  <c r="BD15" i="3"/>
  <c r="AX15" i="3"/>
  <c r="AR15" i="3"/>
  <c r="AL15" i="3"/>
  <c r="AF15" i="3"/>
  <c r="Z15" i="3"/>
  <c r="T15" i="3"/>
  <c r="N15" i="3"/>
  <c r="H15" i="3"/>
  <c r="BJ14" i="3"/>
  <c r="BD14" i="3"/>
  <c r="AX14" i="3"/>
  <c r="AR14" i="3"/>
  <c r="AL14" i="3"/>
  <c r="AF14" i="3"/>
  <c r="Z14" i="3"/>
  <c r="T14" i="3"/>
  <c r="N14" i="3"/>
  <c r="H14" i="3"/>
  <c r="BJ13" i="3"/>
  <c r="BD13" i="3"/>
  <c r="AX13" i="3"/>
  <c r="AR13" i="3"/>
  <c r="AL13" i="3"/>
  <c r="AF13" i="3"/>
  <c r="Z13" i="3"/>
  <c r="T13" i="3"/>
  <c r="N13" i="3"/>
  <c r="H13" i="3"/>
  <c r="BJ12" i="3"/>
  <c r="BD12" i="3"/>
  <c r="AX12" i="3"/>
  <c r="AR12" i="3"/>
  <c r="AL12" i="3"/>
  <c r="AF12" i="3"/>
  <c r="Z12" i="3"/>
  <c r="T12" i="3"/>
  <c r="N12" i="3"/>
  <c r="H12" i="3"/>
  <c r="BJ7" i="3"/>
  <c r="BD7" i="3"/>
  <c r="AX7" i="3"/>
  <c r="AR7" i="3"/>
  <c r="AL7" i="3"/>
  <c r="AF7" i="3"/>
  <c r="Z7" i="3"/>
  <c r="T7" i="3"/>
  <c r="N7" i="3"/>
  <c r="H7" i="3"/>
  <c r="AN35" i="3" l="1"/>
  <c r="AN39" i="3" s="1"/>
  <c r="AN43" i="3" s="1"/>
  <c r="AH35" i="3"/>
  <c r="AH39" i="3" s="1"/>
  <c r="AH43" i="3" s="1"/>
  <c r="P35" i="3"/>
  <c r="P39" i="3" s="1"/>
  <c r="P43" i="3" s="1"/>
  <c r="D35" i="3"/>
  <c r="D39" i="3" s="1"/>
  <c r="D43" i="3" s="1"/>
  <c r="V35" i="3"/>
  <c r="V39" i="3" s="1"/>
  <c r="V43" i="3" s="1"/>
  <c r="AT35" i="3"/>
  <c r="AT39" i="3" s="1"/>
  <c r="AT43" i="3" s="1"/>
  <c r="X35" i="3"/>
  <c r="X39" i="3" s="1"/>
  <c r="X43" i="3" s="1"/>
  <c r="AV35" i="3"/>
  <c r="AV39" i="3" s="1"/>
  <c r="AV43" i="3" s="1"/>
  <c r="AZ35" i="3"/>
  <c r="F35" i="3"/>
  <c r="F39" i="3" s="1"/>
  <c r="F43" i="3" s="1"/>
  <c r="AD35" i="3"/>
  <c r="AD39" i="3" s="1"/>
  <c r="AD43" i="3" s="1"/>
  <c r="BB35" i="3"/>
  <c r="BB39" i="3" s="1"/>
  <c r="BB43" i="3" s="1"/>
  <c r="H33" i="3"/>
  <c r="BD33" i="3"/>
  <c r="R35" i="3"/>
  <c r="R39" i="3" s="1"/>
  <c r="R43" i="3" s="1"/>
  <c r="AP35" i="3"/>
  <c r="AP39" i="3" s="1"/>
  <c r="AP43" i="3" s="1"/>
  <c r="T33" i="3"/>
  <c r="Z33" i="3"/>
  <c r="AF33" i="3"/>
  <c r="AR33" i="3"/>
  <c r="N33" i="3"/>
  <c r="AL33" i="3"/>
  <c r="J35" i="3"/>
  <c r="J39" i="3" s="1"/>
  <c r="J43" i="3" s="1"/>
  <c r="BF35" i="3"/>
  <c r="BF39" i="3" s="1"/>
  <c r="BF43" i="3" s="1"/>
  <c r="BJ33" i="3"/>
  <c r="L35" i="3"/>
  <c r="L39" i="3" s="1"/>
  <c r="L43" i="3" s="1"/>
  <c r="AJ35" i="3"/>
  <c r="AJ39" i="3" s="1"/>
  <c r="AJ43" i="3" s="1"/>
  <c r="BH35" i="3"/>
  <c r="BH39" i="3" s="1"/>
  <c r="BH43" i="3" s="1"/>
  <c r="AX33" i="3"/>
  <c r="AZ39" i="3"/>
  <c r="AZ43" i="3" s="1"/>
  <c r="Z35" i="3" l="1"/>
  <c r="Z39" i="3" s="1"/>
  <c r="Z43" i="3" s="1"/>
  <c r="BD35" i="3"/>
  <c r="BD39" i="3" s="1"/>
  <c r="BD43" i="3" s="1"/>
  <c r="AX35" i="3"/>
  <c r="AX39" i="3" s="1"/>
  <c r="AX43" i="3" s="1"/>
  <c r="H35" i="3"/>
  <c r="H39" i="3" s="1"/>
  <c r="H43" i="3" s="1"/>
  <c r="AR35" i="3"/>
  <c r="AR39" i="3" s="1"/>
  <c r="AR43" i="3" s="1"/>
  <c r="BJ35" i="3"/>
  <c r="BJ39" i="3" s="1"/>
  <c r="BJ43" i="3" s="1"/>
  <c r="AF35" i="3"/>
  <c r="AF39" i="3" s="1"/>
  <c r="AF43" i="3" s="1"/>
  <c r="N35" i="3"/>
  <c r="N39" i="3" s="1"/>
  <c r="N43" i="3" s="1"/>
  <c r="T35" i="3"/>
  <c r="T39" i="3" s="1"/>
  <c r="T43" i="3" s="1"/>
  <c r="AL35" i="3"/>
  <c r="AL39" i="3" s="1"/>
  <c r="AL43" i="3" s="1"/>
</calcChain>
</file>

<file path=xl/sharedStrings.xml><?xml version="1.0" encoding="utf-8"?>
<sst xmlns="http://schemas.openxmlformats.org/spreadsheetml/2006/main" count="146" uniqueCount="106">
  <si>
    <t>Atlanta Track Club</t>
  </si>
  <si>
    <t>Indoor Track Facility Budget and Fiscal Analysis</t>
  </si>
  <si>
    <t>P&amp;L at Minimal Capacity</t>
  </si>
  <si>
    <t>q</t>
  </si>
  <si>
    <t>r</t>
  </si>
  <si>
    <t>Fiscal Year 1</t>
  </si>
  <si>
    <t>Fiscal Year 2</t>
  </si>
  <si>
    <t>Fiscal Year 3</t>
  </si>
  <si>
    <t>Fiscal Year 4</t>
  </si>
  <si>
    <t>Fiscal Year 5</t>
  </si>
  <si>
    <t>Fiscal Year 6</t>
  </si>
  <si>
    <t>Fiscal Year 7</t>
  </si>
  <si>
    <t>Fiscal Year 8</t>
  </si>
  <si>
    <t>Fiscal Year 9</t>
  </si>
  <si>
    <t>Fiscal Year 10</t>
  </si>
  <si>
    <t>Revenues</t>
  </si>
  <si>
    <t>Track</t>
  </si>
  <si>
    <t>Operations</t>
  </si>
  <si>
    <t>Total</t>
  </si>
  <si>
    <t>Rental Fees</t>
  </si>
  <si>
    <t>a</t>
  </si>
  <si>
    <t>Gate</t>
  </si>
  <si>
    <t>Fitness Memberships</t>
  </si>
  <si>
    <t>g</t>
  </si>
  <si>
    <t>Sponsors &amp; Advertising</t>
  </si>
  <si>
    <t>h</t>
  </si>
  <si>
    <t>Other Revenue</t>
  </si>
  <si>
    <t xml:space="preserve">    Additional Special Events</t>
  </si>
  <si>
    <t>b</t>
  </si>
  <si>
    <t xml:space="preserve">    Concessions</t>
  </si>
  <si>
    <t xml:space="preserve">    Merchandise</t>
  </si>
  <si>
    <t xml:space="preserve">    Café Revenue</t>
  </si>
  <si>
    <t>c</t>
  </si>
  <si>
    <t xml:space="preserve">    Running Speciality Store</t>
  </si>
  <si>
    <t>d</t>
  </si>
  <si>
    <t xml:space="preserve">    Health Care Clinic</t>
  </si>
  <si>
    <t>e</t>
  </si>
  <si>
    <t xml:space="preserve">    Sublease Income</t>
  </si>
  <si>
    <t>f</t>
  </si>
  <si>
    <t>Race Related / Ops</t>
  </si>
  <si>
    <t>Total Revenue</t>
  </si>
  <si>
    <t>Expenses</t>
  </si>
  <si>
    <t>Staffing</t>
  </si>
  <si>
    <t xml:space="preserve">i </t>
  </si>
  <si>
    <t>Contractors/Security</t>
  </si>
  <si>
    <t xml:space="preserve">    Contractor Community Programming (One contractor we hire/plus a flat fee to the YMCA)</t>
  </si>
  <si>
    <t>j</t>
  </si>
  <si>
    <t xml:space="preserve">     Security Contractors</t>
  </si>
  <si>
    <t>k</t>
  </si>
  <si>
    <t>Operating Expenses</t>
  </si>
  <si>
    <t>l</t>
  </si>
  <si>
    <t>Additional Insurance</t>
  </si>
  <si>
    <t>m</t>
  </si>
  <si>
    <t>Cost of Goods Sold</t>
  </si>
  <si>
    <t>Land Lease</t>
  </si>
  <si>
    <t>Outreach/Member/Elite</t>
  </si>
  <si>
    <t>Total Expenses</t>
  </si>
  <si>
    <t>Earnings Before Taxes, Interest &amp; Depreciation</t>
  </si>
  <si>
    <t>Property Taxes</t>
  </si>
  <si>
    <t>n</t>
  </si>
  <si>
    <t>Interest</t>
  </si>
  <si>
    <t>o</t>
  </si>
  <si>
    <t>Net Cash Flow from Operations</t>
  </si>
  <si>
    <t>Depreciation</t>
  </si>
  <si>
    <t>p</t>
  </si>
  <si>
    <t>Net Surplus (Deficit)</t>
  </si>
  <si>
    <r>
      <rPr>
        <b/>
        <sz val="11"/>
        <color rgb="FF000000"/>
        <rFont val="Aptos Narrow"/>
        <family val="2"/>
        <scheme val="minor"/>
      </rPr>
      <t>a</t>
    </r>
    <r>
      <rPr>
        <sz val="11"/>
        <color rgb="FF000000"/>
        <rFont val="Aptos Narrow"/>
        <family val="2"/>
        <scheme val="minor"/>
      </rPr>
      <t xml:space="preserve"> - Based on visits to other Indoor Track Facilities and discussions with both the individuals who run these facilities and Synergy Sports, ATC determined the number of events that could be held during the year, the likely number of people who would attend these events, what the organizers would be willing to pay for the Club to host these events and  a resonable price to charge at the gate.  Using these inputs we calculated likely rental revenue, concession revenue and gate revenue.  Additionally, knowing the retail value of the merchandise we sell and the usual conversion percentage for merch sales at our events we calculated additional merchandise sales at these events.</t>
    </r>
  </si>
  <si>
    <r>
      <rPr>
        <b/>
        <sz val="11"/>
        <color theme="1"/>
        <rFont val="Aptos Narrow"/>
        <family val="2"/>
        <scheme val="minor"/>
      </rPr>
      <t>b</t>
    </r>
    <r>
      <rPr>
        <sz val="11"/>
        <color theme="1"/>
        <rFont val="Aptos Narrow"/>
        <family val="2"/>
        <scheme val="minor"/>
      </rPr>
      <t xml:space="preserve"> - ATC used a modest estimate of $2,500 a month during slower months and $5,000 a month during busier months for rental revenue from non track and field related events.</t>
    </r>
  </si>
  <si>
    <r>
      <rPr>
        <b/>
        <sz val="11"/>
        <color theme="1"/>
        <rFont val="Aptos Narrow"/>
        <family val="2"/>
        <scheme val="minor"/>
      </rPr>
      <t>c</t>
    </r>
    <r>
      <rPr>
        <sz val="11"/>
        <color theme="1"/>
        <rFont val="Aptos Narrow"/>
        <family val="2"/>
        <scheme val="minor"/>
      </rPr>
      <t xml:space="preserve"> - The Club researched average annual revenue for a Café in line with the one that will be in the Center.  We then took 33% of this revenue (the amount the Club plans to negotiate).</t>
    </r>
  </si>
  <si>
    <r>
      <rPr>
        <b/>
        <sz val="11"/>
        <color theme="1"/>
        <rFont val="Aptos Narrow"/>
        <family val="2"/>
        <scheme val="minor"/>
      </rPr>
      <t>d</t>
    </r>
    <r>
      <rPr>
        <sz val="11"/>
        <color theme="1"/>
        <rFont val="Aptos Narrow"/>
        <family val="2"/>
        <scheme val="minor"/>
      </rPr>
      <t xml:space="preserve"> - The Club researched average  annual lease rate per square foot for retail space in the City of Atlanta ($45).  We discounted this rate to $10 and then added 5% of all sales.  We researched the average sales per square foot for running retail speciality and found it was roughly $188.  We then multiplied this by the number of square feet we anticipate for this space (3,000 sq ft) and multiplied it by 20%.</t>
    </r>
  </si>
  <si>
    <r>
      <rPr>
        <b/>
        <sz val="11"/>
        <color theme="1"/>
        <rFont val="Aptos Narrow"/>
        <family val="2"/>
        <scheme val="minor"/>
      </rPr>
      <t>e</t>
    </r>
    <r>
      <rPr>
        <sz val="11"/>
        <color theme="1"/>
        <rFont val="Aptos Narrow"/>
        <family val="2"/>
        <scheme val="minor"/>
      </rPr>
      <t xml:space="preserve"> - The Club researched average  annual lease rate per square foot for health care facilities in the City of Atlanta and then discounted to $10.  We then multiplied this by the number of square feet we anticipate for this space (6,000 sq ft).</t>
    </r>
  </si>
  <si>
    <r>
      <rPr>
        <b/>
        <sz val="11"/>
        <color theme="1"/>
        <rFont val="Aptos Narrow"/>
        <family val="2"/>
        <scheme val="minor"/>
      </rPr>
      <t>f</t>
    </r>
    <r>
      <rPr>
        <sz val="11"/>
        <color theme="1"/>
        <rFont val="Aptos Narrow"/>
        <family val="2"/>
        <scheme val="minor"/>
      </rPr>
      <t xml:space="preserve"> - ATC used a modest estimate of $3,333 a month for additional space we will be able to sublease within the Center.</t>
    </r>
  </si>
  <si>
    <r>
      <rPr>
        <b/>
        <sz val="11"/>
        <color theme="1"/>
        <rFont val="Aptos Narrow"/>
        <family val="2"/>
        <scheme val="minor"/>
      </rPr>
      <t>g</t>
    </r>
    <r>
      <rPr>
        <sz val="11"/>
        <color theme="1"/>
        <rFont val="Aptos Narrow"/>
        <family val="2"/>
        <scheme val="minor"/>
      </rPr>
      <t xml:space="preserve"> - The Club took the current Membership model the Club uses and added two levels a silver and gold membership levels.  These additional levels would allow additional access to members to the track at the Center, the fitness room and the Center and additional programming that will be available at the Center.  We then assumed that 15% of our members would upgrade to a silver level and 5% would covert to the Gold level.  This revenue calculation does not include the deeply discounted memberships that will be available to members of the Community.</t>
    </r>
  </si>
  <si>
    <r>
      <rPr>
        <b/>
        <sz val="11"/>
        <color theme="1"/>
        <rFont val="Aptos Narrow"/>
        <family val="2"/>
        <scheme val="minor"/>
      </rPr>
      <t>h</t>
    </r>
    <r>
      <rPr>
        <sz val="11"/>
        <color theme="1"/>
        <rFont val="Aptos Narrow"/>
        <family val="2"/>
        <scheme val="minor"/>
      </rPr>
      <t xml:space="preserve"> - The revenue does not represent capital campaign gifts for the Center, but ongoing sponsorship and naming opportunities within the Center.  The Club's apparel partner has already committed an additional $1 million a year for sponsorship opportunities within the Center.</t>
    </r>
  </si>
  <si>
    <r>
      <rPr>
        <b/>
        <sz val="11"/>
        <color theme="1"/>
        <rFont val="Aptos Narrow"/>
        <family val="2"/>
        <scheme val="minor"/>
      </rPr>
      <t>i</t>
    </r>
    <r>
      <rPr>
        <sz val="11"/>
        <color theme="1"/>
        <rFont val="Aptos Narrow"/>
        <family val="2"/>
        <scheme val="minor"/>
      </rPr>
      <t xml:space="preserve"> - In addition to the Club's current staffing, which falls under the operations line, and who will work at the Center, the Track column includes salary and benefits for a Facility Director, six additional operation and mainteance employees, three new event managers and two full time security personnel, who will oversee the security contractors included in a later line.</t>
    </r>
  </si>
  <si>
    <r>
      <rPr>
        <b/>
        <sz val="11"/>
        <color theme="1"/>
        <rFont val="Aptos Narrow"/>
        <family val="2"/>
        <scheme val="minor"/>
      </rPr>
      <t>j</t>
    </r>
    <r>
      <rPr>
        <sz val="11"/>
        <color theme="1"/>
        <rFont val="Aptos Narrow"/>
        <family val="2"/>
        <scheme val="minor"/>
      </rPr>
      <t xml:space="preserve"> - As noted this line includes one contractor we would pay for community programming, plus a fee to the YMCA to program out of the Center.</t>
    </r>
  </si>
  <si>
    <r>
      <rPr>
        <b/>
        <sz val="11"/>
        <color theme="1"/>
        <rFont val="Aptos Narrow"/>
        <family val="2"/>
        <scheme val="minor"/>
      </rPr>
      <t xml:space="preserve">k </t>
    </r>
    <r>
      <rPr>
        <sz val="11"/>
        <color theme="1"/>
        <rFont val="Aptos Narrow"/>
        <family val="2"/>
        <scheme val="minor"/>
      </rPr>
      <t>- Based on research done by the Club, this amount represents an annual contract with a security firm, overseen by the two full time security employees overseen by the employees noted in i.</t>
    </r>
  </si>
  <si>
    <r>
      <rPr>
        <b/>
        <sz val="11"/>
        <color theme="1"/>
        <rFont val="Aptos Narrow"/>
        <family val="2"/>
        <scheme val="minor"/>
      </rPr>
      <t xml:space="preserve">l </t>
    </r>
    <r>
      <rPr>
        <sz val="11"/>
        <color theme="1"/>
        <rFont val="Aptos Narrow"/>
        <family val="2"/>
        <scheme val="minor"/>
      </rPr>
      <t>- This is utilities and maintenance for the Center.  To determine this amount we took amounts we are currenlty paying, divided it by the square footage of the Club's current office to get a per square foot cost and multiplied it by the square footage of the Center.</t>
    </r>
  </si>
  <si>
    <r>
      <rPr>
        <b/>
        <sz val="11"/>
        <color theme="1"/>
        <rFont val="Aptos Narrow"/>
        <family val="2"/>
        <scheme val="minor"/>
      </rPr>
      <t>m</t>
    </r>
    <r>
      <rPr>
        <sz val="11"/>
        <color theme="1"/>
        <rFont val="Aptos Narrow"/>
        <family val="2"/>
        <scheme val="minor"/>
      </rPr>
      <t xml:space="preserve"> - Club management obtained an estimate for additional insurance costs from the Club's insurance broker.</t>
    </r>
  </si>
  <si>
    <r>
      <rPr>
        <b/>
        <sz val="11"/>
        <color theme="1"/>
        <rFont val="Aptos Narrow"/>
        <family val="2"/>
        <scheme val="minor"/>
      </rPr>
      <t xml:space="preserve">n </t>
    </r>
    <r>
      <rPr>
        <sz val="11"/>
        <color theme="1"/>
        <rFont val="Aptos Narrow"/>
        <family val="2"/>
        <scheme val="minor"/>
      </rPr>
      <t>- To determine this amount we took amounts we are currenlty paying, divided it by the square footage of the Club's current office to get a per square foot cost and multiplied it by the square footage of the Center.</t>
    </r>
  </si>
  <si>
    <r>
      <rPr>
        <b/>
        <sz val="11"/>
        <color theme="1"/>
        <rFont val="Aptos Narrow"/>
        <family val="2"/>
        <scheme val="minor"/>
      </rPr>
      <t>o</t>
    </r>
    <r>
      <rPr>
        <sz val="11"/>
        <color theme="1"/>
        <rFont val="Aptos Narrow"/>
        <family val="2"/>
        <scheme val="minor"/>
      </rPr>
      <t xml:space="preserve"> - In the Pro Formas previously provided to the City, we provided multiple debt service scenrios, the one included here was Scenario One, borrowing $50 million with a 3% interest rate.</t>
    </r>
  </si>
  <si>
    <r>
      <rPr>
        <b/>
        <sz val="11"/>
        <color theme="1"/>
        <rFont val="Aptos Narrow"/>
        <family val="2"/>
        <scheme val="minor"/>
      </rPr>
      <t>p</t>
    </r>
    <r>
      <rPr>
        <sz val="11"/>
        <color theme="1"/>
        <rFont val="Aptos Narrow"/>
        <family val="2"/>
        <scheme val="minor"/>
      </rPr>
      <t xml:space="preserve"> - This is annual depreciation for all depreciable assets related to the Center ($90 million) depreciated over 30 years.</t>
    </r>
  </si>
  <si>
    <r>
      <rPr>
        <b/>
        <sz val="11"/>
        <color rgb="FF000000"/>
        <rFont val="Aptos Narrow"/>
        <family val="2"/>
      </rPr>
      <t>q</t>
    </r>
    <r>
      <rPr>
        <sz val="11"/>
        <color rgb="FF000000"/>
        <rFont val="Aptos Narrow"/>
        <family val="2"/>
      </rPr>
      <t xml:space="preserve"> - The operations column represents the continuation of the Club's existing activities, which will continue even as we move in to the new Center.</t>
    </r>
  </si>
  <si>
    <r>
      <rPr>
        <b/>
        <sz val="11"/>
        <color rgb="FF000000"/>
        <rFont val="Aptos Narrow"/>
        <family val="2"/>
        <scheme val="minor"/>
      </rPr>
      <t xml:space="preserve">r </t>
    </r>
    <r>
      <rPr>
        <sz val="11"/>
        <color rgb="FF000000"/>
        <rFont val="Aptos Narrow"/>
        <family val="2"/>
        <scheme val="minor"/>
      </rPr>
      <t>- Based on visits to other Indoor Track Facilities and discussions with both the individuals who run these facilities and Synergy Sports, ATC determined a reasonable growth rate for each  category included in these Pro Formas.  These growth rates range from 2% to 25%, with larger growth rates being used for areas of the Center that we expect to grow rapidly in the first few years of existence.  For areas where a large growth rate was used, a conservative estimate was used for Year 1.  Management used a conservative 2% growth rate for ongoing operations fo the Club.</t>
    </r>
  </si>
  <si>
    <t>Year 1</t>
  </si>
  <si>
    <t>Year 2</t>
  </si>
  <si>
    <t>Year 3</t>
  </si>
  <si>
    <t>Year 4</t>
  </si>
  <si>
    <t>Year 5</t>
  </si>
  <si>
    <t>Year 6</t>
  </si>
  <si>
    <t>Year 7</t>
  </si>
  <si>
    <t>Year 8</t>
  </si>
  <si>
    <t>Year 9</t>
  </si>
  <si>
    <t>Year 10</t>
  </si>
  <si>
    <t xml:space="preserve">Annual Marketing Fee for Naming Rights </t>
  </si>
  <si>
    <t>adidas</t>
  </si>
  <si>
    <t>Beverage</t>
  </si>
  <si>
    <t>Aviation</t>
  </si>
  <si>
    <t>Timing</t>
  </si>
  <si>
    <t>Beer</t>
  </si>
  <si>
    <t>Grocery</t>
  </si>
  <si>
    <t>Media</t>
  </si>
  <si>
    <t>Delivery</t>
  </si>
  <si>
    <t>Consumer Products</t>
  </si>
  <si>
    <t>Auto</t>
  </si>
  <si>
    <t>Home Improvement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</si>
</sst>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_(&quot;$&quot;* #,##0_);_(&quot;$&quot;* \(#,##0\);_(&quot;$&quot;* &quot;-&quot;??_);_(@_)"/>
    <numFmt numFmtId="165" formatCode="_([$$-409]* #,##0_);_([$$-409]* \(#,##0\);_([$$-409]* &quot;-&quot;??_);_(@_)"/>
    <numFmt numFmtId="166" formatCode="_([$$-409]* #,##0.00_);_([$$-409]* \(#,##0.00\);_([$$-409]* &quot;-&quot;??_);_(@_)"/>
  </numFmts>
  <fonts count="9"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
      <b/>
      <sz val="11"/>
      <color rgb="FF000000"/>
      <name val="Aptos Narrow"/>
      <family val="2"/>
      <scheme val="minor"/>
    </font>
    <font>
      <sz val="11"/>
      <color rgb="FF000000"/>
      <name val="Aptos Narrow"/>
      <family val="2"/>
      <scheme val="minor"/>
    </font>
    <font>
      <b/>
      <sz val="11"/>
      <color rgb="FF000000"/>
      <name val="Aptos Narrow"/>
      <family val="2"/>
    </font>
    <font>
      <sz val="11"/>
      <color rgb="FF000000"/>
      <name val="Aptos Narrow"/>
      <family val="2"/>
    </font>
  </fonts>
  <fills count="4">
    <fill>
      <patternFill patternType="none"/>
    </fill>
    <fill>
      <patternFill patternType="gray125"/>
    </fill>
    <fill>
      <patternFill patternType="solid">
        <fgColor theme="5"/>
      </patternFill>
    </fill>
    <fill>
      <patternFill patternType="solid">
        <fgColor rgb="FFFF0000"/>
        <bgColor indexed="64"/>
      </patternFill>
    </fill>
  </fills>
  <borders count="7">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style="double">
        <color indexed="64"/>
      </bottom>
      <diagonal/>
    </border>
  </borders>
  <cellStyleXfs count="3">
    <xf numFmtId="0" fontId="0" fillId="0" borderId="0"/>
    <xf numFmtId="44" fontId="1" fillId="0" borderId="0" applyFont="0" applyFill="0" applyBorder="0" applyAlignment="0" applyProtection="0"/>
    <xf numFmtId="0" fontId="3" fillId="2" borderId="0" applyNumberFormat="0" applyBorder="0" applyAlignment="0" applyProtection="0"/>
  </cellStyleXfs>
  <cellXfs count="35">
    <xf numFmtId="0" fontId="0" fillId="0" borderId="0" xfId="0"/>
    <xf numFmtId="164" fontId="0" fillId="0" borderId="0" xfId="1" applyNumberFormat="1" applyFont="1"/>
    <xf numFmtId="0" fontId="0" fillId="0" borderId="0" xfId="0" applyAlignment="1">
      <alignment horizontal="left" indent="1"/>
    </xf>
    <xf numFmtId="0" fontId="2" fillId="0" borderId="0" xfId="0" applyFont="1"/>
    <xf numFmtId="165" fontId="0" fillId="0" borderId="0" xfId="0" applyNumberFormat="1"/>
    <xf numFmtId="0" fontId="0" fillId="0" borderId="0" xfId="0" applyAlignment="1">
      <alignment horizontal="center" wrapText="1"/>
    </xf>
    <xf numFmtId="0" fontId="3" fillId="3" borderId="4" xfId="2" applyFill="1" applyBorder="1" applyAlignment="1">
      <alignment horizontal="center"/>
    </xf>
    <xf numFmtId="0" fontId="3" fillId="0" borderId="0" xfId="2" applyFill="1" applyBorder="1" applyAlignment="1">
      <alignment horizontal="center"/>
    </xf>
    <xf numFmtId="165" fontId="0" fillId="0" borderId="0" xfId="1" applyNumberFormat="1" applyFont="1"/>
    <xf numFmtId="164" fontId="0" fillId="0" borderId="0" xfId="1" applyNumberFormat="1" applyFont="1" applyFill="1"/>
    <xf numFmtId="165" fontId="0" fillId="0" borderId="0" xfId="1" applyNumberFormat="1" applyFont="1" applyFill="1"/>
    <xf numFmtId="0" fontId="2" fillId="0" borderId="5" xfId="0" applyFont="1" applyBorder="1" applyAlignment="1">
      <alignment horizontal="left" indent="1"/>
    </xf>
    <xf numFmtId="165" fontId="2" fillId="0" borderId="5" xfId="0" applyNumberFormat="1" applyFont="1" applyBorder="1"/>
    <xf numFmtId="165" fontId="2" fillId="0" borderId="0" xfId="0" applyNumberFormat="1" applyFont="1"/>
    <xf numFmtId="165" fontId="0" fillId="0" borderId="0" xfId="0" applyNumberFormat="1" applyAlignment="1">
      <alignment horizontal="center"/>
    </xf>
    <xf numFmtId="0" fontId="2" fillId="0" borderId="1" xfId="0" applyFont="1" applyBorder="1" applyAlignment="1">
      <alignment horizontal="left" wrapText="1" indent="1"/>
    </xf>
    <xf numFmtId="0" fontId="2" fillId="0" borderId="1" xfId="0" applyFont="1" applyBorder="1" applyAlignment="1">
      <alignment horizontal="left" indent="1"/>
    </xf>
    <xf numFmtId="165" fontId="2" fillId="0" borderId="1" xfId="0" applyNumberFormat="1" applyFont="1" applyBorder="1"/>
    <xf numFmtId="0" fontId="0" fillId="0" borderId="1" xfId="0" applyBorder="1" applyAlignment="1">
      <alignment horizontal="left" indent="1"/>
    </xf>
    <xf numFmtId="165" fontId="0" fillId="0" borderId="1" xfId="0" applyNumberFormat="1" applyBorder="1"/>
    <xf numFmtId="165" fontId="0" fillId="0" borderId="1" xfId="0" applyNumberFormat="1" applyBorder="1" applyAlignment="1">
      <alignment horizontal="center"/>
    </xf>
    <xf numFmtId="0" fontId="2" fillId="0" borderId="5" xfId="0" applyFont="1" applyBorder="1" applyAlignment="1">
      <alignment horizontal="left" wrapText="1" indent="1"/>
    </xf>
    <xf numFmtId="0" fontId="0" fillId="0" borderId="5" xfId="0" applyBorder="1" applyAlignment="1">
      <alignment horizontal="left" indent="1"/>
    </xf>
    <xf numFmtId="165" fontId="0" fillId="0" borderId="5" xfId="0" applyNumberFormat="1" applyBorder="1"/>
    <xf numFmtId="0" fontId="2" fillId="0" borderId="6" xfId="0" applyFont="1" applyBorder="1"/>
    <xf numFmtId="165" fontId="2" fillId="0" borderId="6" xfId="0" applyNumberFormat="1" applyFont="1" applyBorder="1"/>
    <xf numFmtId="166" fontId="0" fillId="0" borderId="0" xfId="0" applyNumberFormat="1"/>
    <xf numFmtId="0" fontId="2" fillId="0" borderId="0" xfId="0" applyFont="1" applyAlignment="1">
      <alignment horizontal="center"/>
    </xf>
    <xf numFmtId="3" fontId="0" fillId="0" borderId="0" xfId="0" applyNumberFormat="1"/>
    <xf numFmtId="0" fontId="8" fillId="0" borderId="0" xfId="0" applyFont="1"/>
    <xf numFmtId="6" fontId="0" fillId="0" borderId="0" xfId="0" applyNumberFormat="1"/>
    <xf numFmtId="0" fontId="6" fillId="0" borderId="0" xfId="0" applyFont="1" applyAlignment="1">
      <alignment wrapText="1"/>
    </xf>
    <xf numFmtId="0" fontId="0" fillId="0" borderId="0" xfId="0" applyAlignment="1">
      <alignment wrapText="1"/>
    </xf>
    <xf numFmtId="0" fontId="3" fillId="3" borderId="2" xfId="2" applyFill="1" applyBorder="1" applyAlignment="1">
      <alignment horizontal="center" wrapText="1"/>
    </xf>
    <xf numFmtId="0" fontId="0" fillId="3" borderId="3" xfId="0" applyFill="1" applyBorder="1" applyAlignment="1">
      <alignment horizontal="center" wrapText="1"/>
    </xf>
  </cellXfs>
  <cellStyles count="3">
    <cellStyle name="Accent2" xfId="2" builtinId="33"/>
    <cellStyle name="Currency" xfId="1" builtinId="4"/>
    <cellStyle name="Normal" xfId="0" builtinId="0"/>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atlantatrackcluborg-my.sharepoint.com/personal/cbryenton_atlantatrackclub_org/Documents/Documents/Facilities/Indoor%20Track%20Center/Pro%20Formas%20for%20the%20City%20-%20updated%2011.5.24.xlsx" TargetMode="External"/><Relationship Id="rId1" Type="http://schemas.openxmlformats.org/officeDocument/2006/relationships/externalLinkPath" Target="/personal/cbryenton_atlantatrackclub_org/Documents/Documents/Facilities/Indoor%20Track%20Center/Pro%20Formas%20for%20the%20City%20-%20updated%2011.5.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50M at 3% - Scen 1"/>
      <sheetName val="Debt Service Scenario 1"/>
      <sheetName val="$50M at 3% - Scen 2"/>
      <sheetName val="Debt Service Scenario 2"/>
    </sheetNames>
    <sheetDataSet>
      <sheetData sheetId="0"/>
      <sheetData sheetId="1">
        <row r="3">
          <cell r="D3">
            <v>1500000</v>
          </cell>
        </row>
        <row r="4">
          <cell r="D4">
            <v>1350000</v>
          </cell>
        </row>
        <row r="5">
          <cell r="D5">
            <v>1200000</v>
          </cell>
        </row>
        <row r="6">
          <cell r="D6">
            <v>1050000</v>
          </cell>
        </row>
        <row r="7">
          <cell r="D7">
            <v>900000</v>
          </cell>
        </row>
        <row r="8">
          <cell r="D8">
            <v>750000</v>
          </cell>
        </row>
        <row r="9">
          <cell r="D9">
            <v>600000</v>
          </cell>
        </row>
        <row r="10">
          <cell r="D10">
            <v>450000</v>
          </cell>
        </row>
        <row r="11">
          <cell r="D11">
            <v>300000</v>
          </cell>
        </row>
        <row r="12">
          <cell r="D12">
            <v>150000</v>
          </cell>
        </row>
      </sheetData>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D6B54-E136-46AE-A017-A3A737060387}">
  <dimension ref="A1:BJ62"/>
  <sheetViews>
    <sheetView showGridLines="0" tabSelected="1" zoomScale="120" zoomScaleNormal="120" workbookViewId="0">
      <selection activeCell="J20" sqref="J20"/>
    </sheetView>
  </sheetViews>
  <sheetFormatPr defaultRowHeight="14.5" outlineLevelRow="1" x14ac:dyDescent="0.35"/>
  <cols>
    <col min="1" max="1" width="24.81640625" customWidth="1"/>
    <col min="2" max="2" width="2.81640625" customWidth="1"/>
    <col min="3" max="3" width="2.26953125" customWidth="1"/>
    <col min="4" max="4" width="13.26953125" customWidth="1"/>
    <col min="5" max="5" width="1.54296875" customWidth="1"/>
    <col min="6" max="6" width="13.26953125" customWidth="1"/>
    <col min="7" max="7" width="1.26953125" customWidth="1"/>
    <col min="8" max="8" width="13.26953125" customWidth="1"/>
    <col min="9" max="9" width="1.26953125" customWidth="1"/>
    <col min="10" max="10" width="13.26953125" customWidth="1"/>
    <col min="11" max="11" width="1.7265625" customWidth="1"/>
    <col min="12" max="12" width="13.26953125" customWidth="1"/>
    <col min="13" max="13" width="1.54296875" customWidth="1"/>
    <col min="14" max="14" width="13.26953125" customWidth="1"/>
    <col min="15" max="15" width="0.81640625" customWidth="1"/>
    <col min="16" max="16" width="13.26953125" style="4" customWidth="1"/>
    <col min="17" max="17" width="0.54296875" style="4" customWidth="1"/>
    <col min="18" max="18" width="13.26953125" style="4" customWidth="1"/>
    <col min="19" max="19" width="0.54296875" style="4" customWidth="1"/>
    <col min="20" max="20" width="13.26953125" style="4" customWidth="1"/>
    <col min="21" max="21" width="1" style="4" customWidth="1"/>
    <col min="22" max="22" width="13.26953125" style="4" customWidth="1"/>
    <col min="23" max="23" width="1.81640625" style="4" customWidth="1"/>
    <col min="24" max="24" width="13.26953125" style="4" customWidth="1"/>
    <col min="25" max="25" width="1.7265625" style="4" customWidth="1"/>
    <col min="26" max="26" width="13.26953125" customWidth="1"/>
    <col min="27" max="27" width="2.453125" customWidth="1"/>
    <col min="28" max="28" width="12.26953125" bestFit="1" customWidth="1"/>
    <col min="29" max="29" width="1.81640625" customWidth="1"/>
    <col min="30" max="30" width="13.453125" bestFit="1" customWidth="1"/>
    <col min="31" max="31" width="1.54296875" customWidth="1"/>
    <col min="32" max="32" width="13.453125" bestFit="1" customWidth="1"/>
    <col min="33" max="33" width="2.1796875" customWidth="1"/>
    <col min="34" max="34" width="12.26953125" bestFit="1" customWidth="1"/>
    <col min="35" max="35" width="1.81640625" customWidth="1"/>
    <col min="36" max="36" width="13.453125" bestFit="1" customWidth="1"/>
    <col min="37" max="37" width="2" customWidth="1"/>
    <col min="38" max="38" width="13.453125" bestFit="1" customWidth="1"/>
    <col min="39" max="39" width="2.453125" customWidth="1"/>
    <col min="40" max="40" width="12.26953125" bestFit="1" customWidth="1"/>
    <col min="41" max="41" width="2.1796875" customWidth="1"/>
    <col min="42" max="42" width="13.453125" bestFit="1" customWidth="1"/>
    <col min="43" max="43" width="2.1796875" customWidth="1"/>
    <col min="44" max="44" width="13.453125" bestFit="1" customWidth="1"/>
    <col min="45" max="45" width="2.1796875" customWidth="1"/>
    <col min="46" max="46" width="12.26953125" bestFit="1" customWidth="1"/>
    <col min="47" max="47" width="2.26953125" customWidth="1"/>
    <col min="48" max="48" width="13.453125" bestFit="1" customWidth="1"/>
    <col min="49" max="49" width="2.1796875" customWidth="1"/>
    <col min="50" max="50" width="13.453125" bestFit="1" customWidth="1"/>
    <col min="51" max="51" width="2.7265625" customWidth="1"/>
    <col min="52" max="52" width="12.81640625" bestFit="1" customWidth="1"/>
    <col min="53" max="53" width="1.54296875" customWidth="1"/>
    <col min="54" max="54" width="13.453125" bestFit="1" customWidth="1"/>
    <col min="55" max="55" width="2.1796875" customWidth="1"/>
    <col min="56" max="56" width="13.453125" bestFit="1" customWidth="1"/>
    <col min="57" max="57" width="2.453125" customWidth="1"/>
    <col min="58" max="58" width="13.453125" bestFit="1" customWidth="1"/>
    <col min="59" max="59" width="1.54296875" customWidth="1"/>
    <col min="60" max="60" width="13.453125" bestFit="1" customWidth="1"/>
    <col min="61" max="61" width="2.81640625" customWidth="1"/>
    <col min="62" max="62" width="13.453125" bestFit="1" customWidth="1"/>
  </cols>
  <sheetData>
    <row r="1" spans="1:62" x14ac:dyDescent="0.35">
      <c r="A1" t="s">
        <v>0</v>
      </c>
    </row>
    <row r="2" spans="1:62" x14ac:dyDescent="0.35">
      <c r="A2" t="s">
        <v>1</v>
      </c>
    </row>
    <row r="3" spans="1:62" x14ac:dyDescent="0.35">
      <c r="A3" t="s">
        <v>2</v>
      </c>
      <c r="F3" s="27" t="s">
        <v>3</v>
      </c>
      <c r="L3" s="27" t="s">
        <v>4</v>
      </c>
      <c r="R3" s="27" t="s">
        <v>4</v>
      </c>
      <c r="X3" s="27" t="s">
        <v>4</v>
      </c>
      <c r="AD3" s="27" t="s">
        <v>4</v>
      </c>
      <c r="AJ3" s="27" t="s">
        <v>4</v>
      </c>
      <c r="AP3" s="27" t="s">
        <v>4</v>
      </c>
      <c r="AV3" s="27" t="s">
        <v>4</v>
      </c>
      <c r="BB3" s="27" t="s">
        <v>4</v>
      </c>
      <c r="BH3" s="27" t="s">
        <v>4</v>
      </c>
    </row>
    <row r="4" spans="1:62" ht="15" thickBot="1" x14ac:dyDescent="0.4">
      <c r="C4" s="33" t="s">
        <v>5</v>
      </c>
      <c r="D4" s="34"/>
      <c r="E4" s="34"/>
      <c r="F4" s="34"/>
      <c r="G4" s="34"/>
      <c r="H4" s="34"/>
      <c r="J4" s="33" t="s">
        <v>6</v>
      </c>
      <c r="K4" s="34"/>
      <c r="L4" s="34"/>
      <c r="M4" s="34"/>
      <c r="N4" s="34"/>
      <c r="P4" s="33" t="s">
        <v>7</v>
      </c>
      <c r="Q4" s="34"/>
      <c r="R4" s="34"/>
      <c r="S4" s="34"/>
      <c r="T4" s="34"/>
      <c r="U4" s="5"/>
      <c r="V4" s="33" t="s">
        <v>8</v>
      </c>
      <c r="W4" s="34"/>
      <c r="X4" s="34"/>
      <c r="Y4" s="34"/>
      <c r="Z4" s="34"/>
      <c r="AB4" s="33" t="s">
        <v>9</v>
      </c>
      <c r="AC4" s="34"/>
      <c r="AD4" s="34"/>
      <c r="AE4" s="34"/>
      <c r="AF4" s="34"/>
      <c r="AH4" s="33" t="s">
        <v>10</v>
      </c>
      <c r="AI4" s="34"/>
      <c r="AJ4" s="34"/>
      <c r="AK4" s="34"/>
      <c r="AL4" s="34"/>
      <c r="AN4" s="33" t="s">
        <v>11</v>
      </c>
      <c r="AO4" s="34"/>
      <c r="AP4" s="34"/>
      <c r="AQ4" s="34"/>
      <c r="AR4" s="34"/>
      <c r="AT4" s="33" t="s">
        <v>12</v>
      </c>
      <c r="AU4" s="34"/>
      <c r="AV4" s="34"/>
      <c r="AW4" s="34"/>
      <c r="AX4" s="34"/>
      <c r="AZ4" s="33" t="s">
        <v>13</v>
      </c>
      <c r="BA4" s="34"/>
      <c r="BB4" s="34"/>
      <c r="BC4" s="34"/>
      <c r="BD4" s="34"/>
      <c r="BF4" s="33" t="s">
        <v>14</v>
      </c>
      <c r="BG4" s="34"/>
      <c r="BH4" s="34"/>
      <c r="BI4" s="34"/>
      <c r="BJ4" s="34"/>
    </row>
    <row r="5" spans="1:62" ht="9" customHeight="1" thickBot="1" x14ac:dyDescent="0.4">
      <c r="D5" s="4"/>
      <c r="E5" s="4"/>
      <c r="F5" s="4"/>
      <c r="G5" s="4"/>
      <c r="H5" s="4"/>
      <c r="J5" s="4"/>
      <c r="K5" s="4"/>
      <c r="L5" s="4"/>
      <c r="M5" s="4"/>
      <c r="N5" s="4"/>
      <c r="Z5" s="4"/>
      <c r="AB5" s="4"/>
      <c r="AC5" s="4"/>
      <c r="AD5" s="4"/>
      <c r="AE5" s="4"/>
      <c r="AF5" s="4"/>
      <c r="AH5" s="4"/>
      <c r="AI5" s="4"/>
      <c r="AJ5" s="4"/>
      <c r="AK5" s="4"/>
      <c r="AL5" s="4"/>
      <c r="AN5" s="4"/>
      <c r="AO5" s="4"/>
      <c r="AP5" s="4"/>
      <c r="AQ5" s="4"/>
      <c r="AR5" s="4"/>
      <c r="AT5" s="4"/>
      <c r="AU5" s="4"/>
      <c r="AV5" s="4"/>
      <c r="AW5" s="4"/>
      <c r="AX5" s="4"/>
      <c r="AZ5" s="4"/>
      <c r="BA5" s="4"/>
      <c r="BB5" s="4"/>
      <c r="BC5" s="4"/>
      <c r="BD5" s="4"/>
      <c r="BF5" s="4"/>
      <c r="BG5" s="4"/>
      <c r="BH5" s="4"/>
      <c r="BI5" s="4"/>
      <c r="BJ5" s="4"/>
    </row>
    <row r="6" spans="1:62" ht="15" thickBot="1" x14ac:dyDescent="0.4">
      <c r="A6" s="6" t="s">
        <v>15</v>
      </c>
      <c r="D6" s="6" t="s">
        <v>16</v>
      </c>
      <c r="E6" s="4"/>
      <c r="F6" s="6" t="s">
        <v>17</v>
      </c>
      <c r="G6" s="4"/>
      <c r="H6" s="6" t="s">
        <v>18</v>
      </c>
      <c r="J6" s="6" t="s">
        <v>16</v>
      </c>
      <c r="K6" s="4"/>
      <c r="L6" s="6" t="s">
        <v>17</v>
      </c>
      <c r="M6" s="4"/>
      <c r="N6" s="6" t="s">
        <v>18</v>
      </c>
      <c r="P6" s="6" t="s">
        <v>16</v>
      </c>
      <c r="R6" s="6" t="s">
        <v>17</v>
      </c>
      <c r="T6" s="6" t="s">
        <v>18</v>
      </c>
      <c r="U6" s="7"/>
      <c r="V6" s="6" t="s">
        <v>16</v>
      </c>
      <c r="X6" s="6" t="s">
        <v>17</v>
      </c>
      <c r="Z6" s="6" t="s">
        <v>18</v>
      </c>
      <c r="AB6" s="6" t="s">
        <v>16</v>
      </c>
      <c r="AC6" s="4"/>
      <c r="AD6" s="6" t="s">
        <v>17</v>
      </c>
      <c r="AE6" s="4"/>
      <c r="AF6" s="6" t="s">
        <v>18</v>
      </c>
      <c r="AH6" s="6" t="s">
        <v>16</v>
      </c>
      <c r="AI6" s="4"/>
      <c r="AJ6" s="6" t="s">
        <v>17</v>
      </c>
      <c r="AK6" s="4"/>
      <c r="AL6" s="6" t="s">
        <v>18</v>
      </c>
      <c r="AN6" s="6" t="s">
        <v>16</v>
      </c>
      <c r="AO6" s="4"/>
      <c r="AP6" s="6" t="s">
        <v>17</v>
      </c>
      <c r="AQ6" s="4"/>
      <c r="AR6" s="6" t="s">
        <v>18</v>
      </c>
      <c r="AT6" s="6" t="s">
        <v>16</v>
      </c>
      <c r="AU6" s="4"/>
      <c r="AV6" s="6" t="s">
        <v>17</v>
      </c>
      <c r="AW6" s="4"/>
      <c r="AX6" s="6" t="s">
        <v>18</v>
      </c>
      <c r="AZ6" s="6" t="s">
        <v>16</v>
      </c>
      <c r="BA6" s="4"/>
      <c r="BB6" s="6" t="s">
        <v>17</v>
      </c>
      <c r="BC6" s="4"/>
      <c r="BD6" s="6" t="s">
        <v>18</v>
      </c>
      <c r="BF6" s="6" t="s">
        <v>16</v>
      </c>
      <c r="BG6" s="4"/>
      <c r="BH6" s="6" t="s">
        <v>17</v>
      </c>
      <c r="BI6" s="4"/>
      <c r="BJ6" s="6" t="s">
        <v>18</v>
      </c>
    </row>
    <row r="7" spans="1:62" x14ac:dyDescent="0.35">
      <c r="A7" s="2" t="s">
        <v>19</v>
      </c>
      <c r="B7" s="3" t="s">
        <v>20</v>
      </c>
      <c r="D7" s="1">
        <v>215300</v>
      </c>
      <c r="E7" s="4"/>
      <c r="F7" s="8"/>
      <c r="G7" s="4"/>
      <c r="H7" s="8">
        <f>SUM(D7:F7)</f>
        <v>215300</v>
      </c>
      <c r="J7" s="1">
        <v>322950</v>
      </c>
      <c r="K7" s="4"/>
      <c r="L7" s="8"/>
      <c r="M7" s="4"/>
      <c r="N7" s="8">
        <f>SUM(J7:L7)</f>
        <v>322950</v>
      </c>
      <c r="P7" s="9">
        <v>430600</v>
      </c>
      <c r="R7" s="8"/>
      <c r="T7" s="8">
        <f>SUM(P7:R7)</f>
        <v>430600</v>
      </c>
      <c r="U7" s="8"/>
      <c r="V7" s="1">
        <v>452130</v>
      </c>
      <c r="X7" s="8"/>
      <c r="Z7" s="8">
        <f>SUM(V7:X7)</f>
        <v>452130</v>
      </c>
      <c r="AB7" s="1">
        <v>461172.60000000003</v>
      </c>
      <c r="AC7" s="4"/>
      <c r="AD7" s="8"/>
      <c r="AE7" s="4"/>
      <c r="AF7" s="8">
        <f>SUM(AB7:AD7)</f>
        <v>461172.60000000003</v>
      </c>
      <c r="AH7" s="9">
        <v>484231.23000000004</v>
      </c>
      <c r="AI7" s="4"/>
      <c r="AJ7" s="10"/>
      <c r="AK7" s="4"/>
      <c r="AL7" s="8">
        <f>SUM(AH7:AJ7)</f>
        <v>484231.23000000004</v>
      </c>
      <c r="AN7" s="9">
        <v>508442.79150000005</v>
      </c>
      <c r="AO7" s="4"/>
      <c r="AP7" s="10"/>
      <c r="AQ7" s="4"/>
      <c r="AR7" s="8">
        <f>SUM(AN7:AP7)</f>
        <v>508442.79150000005</v>
      </c>
      <c r="AT7" s="9">
        <v>533864.93107500009</v>
      </c>
      <c r="AU7" s="4"/>
      <c r="AV7" s="10"/>
      <c r="AW7" s="4"/>
      <c r="AX7" s="8">
        <f>SUM(AT7:AV7)</f>
        <v>533864.93107500009</v>
      </c>
      <c r="AZ7" s="9">
        <v>560558.1776287501</v>
      </c>
      <c r="BA7" s="4"/>
      <c r="BB7" s="10"/>
      <c r="BC7" s="4"/>
      <c r="BD7" s="8">
        <f>SUM(AZ7:BB7)</f>
        <v>560558.1776287501</v>
      </c>
      <c r="BF7" s="9">
        <v>588586.0865101876</v>
      </c>
      <c r="BG7" s="4"/>
      <c r="BH7" s="10"/>
      <c r="BI7" s="4"/>
      <c r="BJ7" s="8">
        <f>SUM(BF7:BH7)</f>
        <v>588586.0865101876</v>
      </c>
    </row>
    <row r="8" spans="1:62" x14ac:dyDescent="0.35">
      <c r="A8" s="2" t="s">
        <v>21</v>
      </c>
      <c r="B8" s="3" t="s">
        <v>20</v>
      </c>
      <c r="C8" s="2"/>
      <c r="D8" s="1">
        <v>289200</v>
      </c>
      <c r="E8" s="1"/>
      <c r="F8" s="8"/>
      <c r="G8" s="8"/>
      <c r="H8" s="8">
        <f t="shared" ref="H8:H19" si="0">SUM(D8:F8)</f>
        <v>289200</v>
      </c>
      <c r="J8" s="1">
        <v>337400</v>
      </c>
      <c r="K8" s="1"/>
      <c r="L8" s="8"/>
      <c r="M8" s="8"/>
      <c r="N8" s="8">
        <f t="shared" ref="N8:N19" si="1">SUM(J8:L8)</f>
        <v>337400</v>
      </c>
      <c r="P8" s="9">
        <v>482000</v>
      </c>
      <c r="Q8" s="1"/>
      <c r="R8" s="8"/>
      <c r="S8" s="8"/>
      <c r="T8" s="8">
        <f t="shared" ref="T8:T19" si="2">SUM(P8:R8)</f>
        <v>482000</v>
      </c>
      <c r="U8" s="8"/>
      <c r="V8" s="1">
        <v>506100</v>
      </c>
      <c r="W8" s="1"/>
      <c r="X8" s="8"/>
      <c r="Y8" s="8"/>
      <c r="Z8" s="8">
        <f t="shared" ref="Z8:Z19" si="3">SUM(V8:X8)</f>
        <v>506100</v>
      </c>
      <c r="AB8" s="1">
        <v>531405</v>
      </c>
      <c r="AC8" s="1"/>
      <c r="AD8" s="8"/>
      <c r="AE8" s="8"/>
      <c r="AF8" s="8">
        <f t="shared" ref="AF8:AF19" si="4">SUM(AB8:AD8)</f>
        <v>531405</v>
      </c>
      <c r="AH8" s="9">
        <v>557975.25</v>
      </c>
      <c r="AI8" s="9"/>
      <c r="AJ8" s="10"/>
      <c r="AK8" s="8"/>
      <c r="AL8" s="8">
        <f t="shared" ref="AL8:AL19" si="5">SUM(AH8:AJ8)</f>
        <v>557975.25</v>
      </c>
      <c r="AN8" s="9">
        <v>585874.01250000007</v>
      </c>
      <c r="AO8" s="9"/>
      <c r="AP8" s="10"/>
      <c r="AQ8" s="8"/>
      <c r="AR8" s="8">
        <f t="shared" ref="AR8:AR19" si="6">SUM(AN8:AP8)</f>
        <v>585874.01250000007</v>
      </c>
      <c r="AT8" s="9">
        <v>615167.71312500013</v>
      </c>
      <c r="AU8" s="9"/>
      <c r="AV8" s="10"/>
      <c r="AW8" s="8"/>
      <c r="AX8" s="8">
        <f t="shared" ref="AX8:AX19" si="7">SUM(AT8:AV8)</f>
        <v>615167.71312500013</v>
      </c>
      <c r="AZ8" s="9">
        <v>645926.09878125018</v>
      </c>
      <c r="BA8" s="9"/>
      <c r="BB8" s="10"/>
      <c r="BC8" s="8"/>
      <c r="BD8" s="8">
        <f t="shared" ref="BD8:BD19" si="8">SUM(AZ8:BB8)</f>
        <v>645926.09878125018</v>
      </c>
      <c r="BF8" s="9">
        <v>678222.40372031275</v>
      </c>
      <c r="BG8" s="9"/>
      <c r="BH8" s="10"/>
      <c r="BI8" s="8"/>
      <c r="BJ8" s="8">
        <f t="shared" ref="BJ8:BJ19" si="9">SUM(BF8:BH8)</f>
        <v>678222.40372031275</v>
      </c>
    </row>
    <row r="9" spans="1:62" x14ac:dyDescent="0.35">
      <c r="A9" s="2" t="s">
        <v>22</v>
      </c>
      <c r="B9" s="3" t="s">
        <v>23</v>
      </c>
      <c r="C9" s="2"/>
      <c r="D9" s="1">
        <v>1051079.2574999998</v>
      </c>
      <c r="E9" s="1"/>
      <c r="F9" s="8"/>
      <c r="G9" s="8"/>
      <c r="H9" s="8">
        <f t="shared" si="0"/>
        <v>1051079.2574999998</v>
      </c>
      <c r="J9" s="1">
        <v>1576618.8862499997</v>
      </c>
      <c r="K9" s="1"/>
      <c r="L9" s="8"/>
      <c r="M9" s="8"/>
      <c r="N9" s="8">
        <f t="shared" si="1"/>
        <v>1576618.8862499997</v>
      </c>
      <c r="P9" s="9">
        <v>1939319.5149999997</v>
      </c>
      <c r="Q9" s="1"/>
      <c r="R9" s="8"/>
      <c r="S9" s="8"/>
      <c r="T9" s="8">
        <f t="shared" si="2"/>
        <v>1939319.5149999997</v>
      </c>
      <c r="U9" s="8"/>
      <c r="V9" s="1">
        <v>2036285.4907499996</v>
      </c>
      <c r="W9" s="1"/>
      <c r="X9" s="8"/>
      <c r="Y9" s="8"/>
      <c r="Z9" s="8">
        <f t="shared" si="3"/>
        <v>2036285.4907499996</v>
      </c>
      <c r="AB9" s="1">
        <v>2138099.7652874999</v>
      </c>
      <c r="AC9" s="1"/>
      <c r="AD9" s="8"/>
      <c r="AE9" s="8"/>
      <c r="AF9" s="8">
        <f t="shared" si="4"/>
        <v>2138099.7652874999</v>
      </c>
      <c r="AH9" s="9">
        <v>2245004.7535518748</v>
      </c>
      <c r="AI9" s="9"/>
      <c r="AJ9" s="10"/>
      <c r="AK9" s="8"/>
      <c r="AL9" s="8">
        <f t="shared" si="5"/>
        <v>2245004.7535518748</v>
      </c>
      <c r="AN9" s="9">
        <v>2357254.9912294685</v>
      </c>
      <c r="AO9" s="9"/>
      <c r="AP9" s="10"/>
      <c r="AQ9" s="8"/>
      <c r="AR9" s="8">
        <f t="shared" si="6"/>
        <v>2357254.9912294685</v>
      </c>
      <c r="AT9" s="9">
        <v>2475117.7407909422</v>
      </c>
      <c r="AU9" s="9"/>
      <c r="AV9" s="10"/>
      <c r="AW9" s="8"/>
      <c r="AX9" s="8">
        <f t="shared" si="7"/>
        <v>2475117.7407909422</v>
      </c>
      <c r="AZ9" s="9">
        <v>2598873.6278304895</v>
      </c>
      <c r="BA9" s="9"/>
      <c r="BB9" s="10"/>
      <c r="BC9" s="8"/>
      <c r="BD9" s="8">
        <f t="shared" si="8"/>
        <v>2598873.6278304895</v>
      </c>
      <c r="BF9" s="9">
        <v>2702828.5729437093</v>
      </c>
      <c r="BG9" s="9"/>
      <c r="BH9" s="10"/>
      <c r="BI9" s="8"/>
      <c r="BJ9" s="8">
        <f t="shared" si="9"/>
        <v>2702828.5729437093</v>
      </c>
    </row>
    <row r="10" spans="1:62" x14ac:dyDescent="0.35">
      <c r="A10" s="2" t="s">
        <v>24</v>
      </c>
      <c r="B10" s="3" t="s">
        <v>25</v>
      </c>
      <c r="C10" s="2"/>
      <c r="D10" s="1">
        <v>4000000</v>
      </c>
      <c r="E10" s="1"/>
      <c r="F10" s="8"/>
      <c r="G10" s="8"/>
      <c r="H10" s="8">
        <f t="shared" si="0"/>
        <v>4000000</v>
      </c>
      <c r="J10" s="1">
        <v>4000000</v>
      </c>
      <c r="K10" s="1"/>
      <c r="L10" s="8"/>
      <c r="M10" s="8"/>
      <c r="N10" s="8">
        <f t="shared" si="1"/>
        <v>4000000</v>
      </c>
      <c r="P10" s="9">
        <v>4000000</v>
      </c>
      <c r="Q10" s="1"/>
      <c r="R10" s="8"/>
      <c r="S10" s="8"/>
      <c r="T10" s="8">
        <f t="shared" si="2"/>
        <v>4000000</v>
      </c>
      <c r="U10" s="8"/>
      <c r="V10" s="1">
        <v>4200000</v>
      </c>
      <c r="W10" s="1"/>
      <c r="X10" s="8"/>
      <c r="Y10" s="8"/>
      <c r="Z10" s="8">
        <f t="shared" si="3"/>
        <v>4200000</v>
      </c>
      <c r="AB10" s="1">
        <v>4326000</v>
      </c>
      <c r="AC10" s="1"/>
      <c r="AD10" s="8"/>
      <c r="AE10" s="8"/>
      <c r="AF10" s="8">
        <f t="shared" si="4"/>
        <v>4326000</v>
      </c>
      <c r="AH10" s="9">
        <v>4455780</v>
      </c>
      <c r="AI10" s="9"/>
      <c r="AJ10" s="10"/>
      <c r="AK10" s="8"/>
      <c r="AL10" s="8">
        <f t="shared" si="5"/>
        <v>4455780</v>
      </c>
      <c r="AN10" s="9">
        <v>4589453.4000000004</v>
      </c>
      <c r="AO10" s="9"/>
      <c r="AP10" s="10"/>
      <c r="AQ10" s="8"/>
      <c r="AR10" s="8">
        <f t="shared" si="6"/>
        <v>4589453.4000000004</v>
      </c>
      <c r="AT10" s="9">
        <v>4740905.3622000003</v>
      </c>
      <c r="AU10" s="9"/>
      <c r="AV10" s="10"/>
      <c r="AW10" s="8"/>
      <c r="AX10" s="8">
        <f t="shared" si="7"/>
        <v>4740905.3622000003</v>
      </c>
      <c r="AZ10" s="9">
        <v>4930541.5766880009</v>
      </c>
      <c r="BA10" s="9"/>
      <c r="BB10" s="10"/>
      <c r="BC10" s="8"/>
      <c r="BD10" s="8">
        <f t="shared" si="8"/>
        <v>4930541.5766880009</v>
      </c>
      <c r="BF10" s="9">
        <v>5177068.6555224014</v>
      </c>
      <c r="BG10" s="9"/>
      <c r="BH10" s="10"/>
      <c r="BI10" s="8"/>
      <c r="BJ10" s="8">
        <f t="shared" si="9"/>
        <v>5177068.6555224014</v>
      </c>
    </row>
    <row r="11" spans="1:62" x14ac:dyDescent="0.35">
      <c r="A11" s="2" t="s">
        <v>26</v>
      </c>
      <c r="B11" s="3"/>
      <c r="C11" s="2"/>
      <c r="D11" s="1">
        <f>SUM(D12:D18)</f>
        <v>515043.36</v>
      </c>
      <c r="E11" s="1"/>
      <c r="F11" s="8">
        <v>0</v>
      </c>
      <c r="G11" s="8"/>
      <c r="H11" s="8">
        <f t="shared" si="0"/>
        <v>515043.36</v>
      </c>
      <c r="J11" s="1">
        <f>SUM(J12:J18)</f>
        <v>654986.03</v>
      </c>
      <c r="K11" s="1"/>
      <c r="L11" s="8">
        <v>0</v>
      </c>
      <c r="M11" s="8"/>
      <c r="N11" s="8">
        <f t="shared" si="1"/>
        <v>654986.03</v>
      </c>
      <c r="P11" s="9">
        <f>SUM(P12:P18)</f>
        <v>853854.5</v>
      </c>
      <c r="Q11" s="1"/>
      <c r="R11" s="8">
        <v>0</v>
      </c>
      <c r="S11" s="8"/>
      <c r="T11" s="8">
        <f t="shared" si="2"/>
        <v>853854.5</v>
      </c>
      <c r="U11" s="8"/>
      <c r="V11" s="1">
        <f>SUM(V12:V18)</f>
        <v>893838.505</v>
      </c>
      <c r="W11" s="1"/>
      <c r="X11" s="8">
        <v>0</v>
      </c>
      <c r="Y11" s="8"/>
      <c r="Z11" s="8">
        <f t="shared" si="3"/>
        <v>893838.505</v>
      </c>
      <c r="AB11" s="1">
        <f>SUM(AB12:AB18)</f>
        <v>939659.08585000003</v>
      </c>
      <c r="AC11" s="1"/>
      <c r="AD11" s="8">
        <v>0</v>
      </c>
      <c r="AE11" s="8"/>
      <c r="AF11" s="8">
        <f t="shared" si="4"/>
        <v>939659.08585000003</v>
      </c>
      <c r="AH11" s="9">
        <f>SUM(AH12:AH18)</f>
        <v>984219.86445450003</v>
      </c>
      <c r="AI11" s="9"/>
      <c r="AJ11" s="10"/>
      <c r="AK11" s="8"/>
      <c r="AL11" s="8">
        <f t="shared" si="5"/>
        <v>984219.86445450003</v>
      </c>
      <c r="AN11" s="9">
        <f>SUM(AN12:AN18)</f>
        <v>1030423.512231465</v>
      </c>
      <c r="AO11" s="9"/>
      <c r="AP11" s="10"/>
      <c r="AQ11" s="8"/>
      <c r="AR11" s="8">
        <f t="shared" si="6"/>
        <v>1030423.512231465</v>
      </c>
      <c r="AT11" s="9">
        <f>SUM(AT12:AT18)</f>
        <v>1078538.5954883632</v>
      </c>
      <c r="AU11" s="9"/>
      <c r="AV11" s="10"/>
      <c r="AW11" s="8"/>
      <c r="AX11" s="8">
        <f t="shared" si="7"/>
        <v>1078538.5954883632</v>
      </c>
      <c r="AZ11" s="9">
        <f>SUM(AZ12:AZ18)</f>
        <v>1129420.0040135728</v>
      </c>
      <c r="BA11" s="9"/>
      <c r="BB11" s="10"/>
      <c r="BC11" s="8"/>
      <c r="BD11" s="8">
        <f t="shared" si="8"/>
        <v>1129420.0040135728</v>
      </c>
      <c r="BF11" s="9">
        <f>SUM(BF12:BF18)</f>
        <v>1182171.3725400583</v>
      </c>
      <c r="BG11" s="9"/>
      <c r="BH11" s="10"/>
      <c r="BI11" s="8"/>
      <c r="BJ11" s="8">
        <f t="shared" si="9"/>
        <v>1182171.3725400583</v>
      </c>
    </row>
    <row r="12" spans="1:62" hidden="1" outlineLevel="1" x14ac:dyDescent="0.35">
      <c r="A12" s="2" t="s">
        <v>27</v>
      </c>
      <c r="B12" s="3" t="s">
        <v>28</v>
      </c>
      <c r="C12" s="2"/>
      <c r="D12" s="1">
        <v>26960.36</v>
      </c>
      <c r="E12" s="1"/>
      <c r="F12" s="8"/>
      <c r="G12" s="8"/>
      <c r="H12" s="8">
        <f t="shared" ref="H12:H18" si="10">SUM(D12:F12)</f>
        <v>26960.36</v>
      </c>
      <c r="J12" s="1">
        <v>36840.03</v>
      </c>
      <c r="K12" s="1"/>
      <c r="L12" s="8"/>
      <c r="M12" s="8"/>
      <c r="N12" s="8">
        <f t="shared" ref="N12:N18" si="11">SUM(J12:L12)</f>
        <v>36840.03</v>
      </c>
      <c r="P12" s="9">
        <v>47500</v>
      </c>
      <c r="Q12" s="1"/>
      <c r="R12" s="8">
        <v>0</v>
      </c>
      <c r="S12" s="8"/>
      <c r="T12" s="8">
        <f t="shared" ref="T12:T18" si="12">SUM(P12:R12)</f>
        <v>47500</v>
      </c>
      <c r="U12" s="8"/>
      <c r="V12" s="1">
        <v>52039</v>
      </c>
      <c r="W12" s="1"/>
      <c r="X12" s="8"/>
      <c r="Y12" s="8"/>
      <c r="Z12" s="8">
        <f t="shared" ref="Z12:Z18" si="13">SUM(V12:X12)</f>
        <v>52039</v>
      </c>
      <c r="AB12" s="1">
        <v>60679.78</v>
      </c>
      <c r="AC12" s="1"/>
      <c r="AD12" s="8"/>
      <c r="AE12" s="8"/>
      <c r="AF12" s="8">
        <f t="shared" ref="AF12:AF18" si="14">SUM(AB12:AD12)</f>
        <v>60679.78</v>
      </c>
      <c r="AH12" s="9">
        <v>66239.9712</v>
      </c>
      <c r="AI12" s="9"/>
      <c r="AJ12" s="10"/>
      <c r="AK12" s="8"/>
      <c r="AL12" s="8">
        <f t="shared" ref="AL12:AL18" si="15">SUM(AH12:AJ12)</f>
        <v>66239.9712</v>
      </c>
      <c r="AN12" s="9">
        <v>70331.969760000007</v>
      </c>
      <c r="AO12" s="9"/>
      <c r="AP12" s="10"/>
      <c r="AQ12" s="8"/>
      <c r="AR12" s="8">
        <f t="shared" ref="AR12:AR18" si="16">SUM(AN12:AP12)</f>
        <v>70331.969760000007</v>
      </c>
      <c r="AT12" s="9">
        <v>75529.56824800001</v>
      </c>
      <c r="AU12" s="9"/>
      <c r="AV12" s="10"/>
      <c r="AW12" s="8"/>
      <c r="AX12" s="8">
        <f t="shared" ref="AX12:AX18" si="17">SUM(AT12:AV12)</f>
        <v>75529.56824800001</v>
      </c>
      <c r="AZ12" s="9">
        <v>81388.159612960008</v>
      </c>
      <c r="BA12" s="9"/>
      <c r="BB12" s="10"/>
      <c r="BC12" s="8"/>
      <c r="BD12" s="8">
        <f t="shared" ref="BD12:BD18" si="18">SUM(AZ12:BB12)</f>
        <v>81388.159612960008</v>
      </c>
      <c r="BF12" s="9">
        <v>86906.922805219205</v>
      </c>
      <c r="BG12" s="9"/>
      <c r="BH12" s="10"/>
      <c r="BI12" s="8"/>
      <c r="BJ12" s="8">
        <f t="shared" ref="BJ12:BJ18" si="19">SUM(BF12:BH12)</f>
        <v>86906.922805219205</v>
      </c>
    </row>
    <row r="13" spans="1:62" hidden="1" outlineLevel="1" x14ac:dyDescent="0.35">
      <c r="A13" s="2" t="s">
        <v>29</v>
      </c>
      <c r="B13" s="3" t="s">
        <v>20</v>
      </c>
      <c r="C13" s="2"/>
      <c r="D13" s="1">
        <f>41250+10313</f>
        <v>51563</v>
      </c>
      <c r="E13" s="1"/>
      <c r="F13" s="8"/>
      <c r="G13" s="8"/>
      <c r="H13" s="8">
        <f t="shared" si="10"/>
        <v>51563</v>
      </c>
      <c r="J13" s="1">
        <f>57750+14438</f>
        <v>72188</v>
      </c>
      <c r="K13" s="1"/>
      <c r="L13" s="8"/>
      <c r="M13" s="8"/>
      <c r="N13" s="8">
        <f t="shared" si="11"/>
        <v>72188</v>
      </c>
      <c r="P13" s="9">
        <f>82500+20625</f>
        <v>103125</v>
      </c>
      <c r="Q13" s="1"/>
      <c r="R13" s="8"/>
      <c r="S13" s="8"/>
      <c r="T13" s="8">
        <f t="shared" si="12"/>
        <v>103125</v>
      </c>
      <c r="U13" s="8"/>
      <c r="V13" s="1">
        <f>P13*1.05</f>
        <v>108281.25</v>
      </c>
      <c r="W13" s="1"/>
      <c r="X13" s="8"/>
      <c r="Y13" s="8"/>
      <c r="Z13" s="8">
        <f t="shared" si="13"/>
        <v>108281.25</v>
      </c>
      <c r="AB13" s="1">
        <f>V13*1.05</f>
        <v>113695.3125</v>
      </c>
      <c r="AC13" s="1"/>
      <c r="AD13" s="8"/>
      <c r="AE13" s="8"/>
      <c r="AF13" s="8">
        <f t="shared" si="14"/>
        <v>113695.3125</v>
      </c>
      <c r="AH13" s="9">
        <f>AB13*1.05</f>
        <v>119380.078125</v>
      </c>
      <c r="AI13" s="9"/>
      <c r="AJ13" s="10"/>
      <c r="AK13" s="8"/>
      <c r="AL13" s="8">
        <f t="shared" si="15"/>
        <v>119380.078125</v>
      </c>
      <c r="AN13" s="9">
        <f>AH13*1.05</f>
        <v>125349.08203125</v>
      </c>
      <c r="AO13" s="9"/>
      <c r="AP13" s="10"/>
      <c r="AQ13" s="8"/>
      <c r="AR13" s="8">
        <f t="shared" si="16"/>
        <v>125349.08203125</v>
      </c>
      <c r="AT13" s="9">
        <f>AN13*1.05</f>
        <v>131616.5361328125</v>
      </c>
      <c r="AU13" s="9"/>
      <c r="AV13" s="10"/>
      <c r="AW13" s="8"/>
      <c r="AX13" s="8">
        <f t="shared" si="17"/>
        <v>131616.5361328125</v>
      </c>
      <c r="AZ13" s="9">
        <f>AT13*1.05</f>
        <v>138197.36293945313</v>
      </c>
      <c r="BA13" s="9"/>
      <c r="BB13" s="10"/>
      <c r="BC13" s="8"/>
      <c r="BD13" s="8">
        <f t="shared" si="18"/>
        <v>138197.36293945313</v>
      </c>
      <c r="BF13" s="9">
        <f>AZ13*1.05</f>
        <v>145107.2310864258</v>
      </c>
      <c r="BG13" s="9"/>
      <c r="BH13" s="10"/>
      <c r="BI13" s="8"/>
      <c r="BJ13" s="8">
        <f t="shared" si="19"/>
        <v>145107.2310864258</v>
      </c>
    </row>
    <row r="14" spans="1:62" hidden="1" outlineLevel="1" x14ac:dyDescent="0.35">
      <c r="A14" s="2" t="s">
        <v>30</v>
      </c>
      <c r="B14" s="3" t="s">
        <v>20</v>
      </c>
      <c r="C14" s="2"/>
      <c r="D14" s="1">
        <f>158880*1.5</f>
        <v>238320</v>
      </c>
      <c r="E14" s="1"/>
      <c r="F14" s="8"/>
      <c r="G14" s="8"/>
      <c r="H14" s="8">
        <f t="shared" si="10"/>
        <v>238320</v>
      </c>
      <c r="J14" s="1">
        <f>222432*1.5</f>
        <v>333648</v>
      </c>
      <c r="K14" s="1"/>
      <c r="L14" s="8"/>
      <c r="M14" s="8"/>
      <c r="N14" s="8">
        <f t="shared" si="11"/>
        <v>333648</v>
      </c>
      <c r="P14" s="9">
        <f>317760*1.5</f>
        <v>476640</v>
      </c>
      <c r="Q14" s="1"/>
      <c r="R14" s="8"/>
      <c r="S14" s="8"/>
      <c r="T14" s="8">
        <f t="shared" si="12"/>
        <v>476640</v>
      </c>
      <c r="U14" s="8"/>
      <c r="V14" s="1">
        <f>P14*1.05</f>
        <v>500472</v>
      </c>
      <c r="W14" s="1"/>
      <c r="X14" s="8"/>
      <c r="Y14" s="8"/>
      <c r="Z14" s="8">
        <f t="shared" si="13"/>
        <v>500472</v>
      </c>
      <c r="AB14" s="1">
        <f>V14*1.05</f>
        <v>525495.6</v>
      </c>
      <c r="AC14" s="1"/>
      <c r="AD14" s="8"/>
      <c r="AE14" s="8"/>
      <c r="AF14" s="8">
        <f t="shared" si="14"/>
        <v>525495.6</v>
      </c>
      <c r="AH14" s="9">
        <f>AB14*1.05</f>
        <v>551770.38</v>
      </c>
      <c r="AI14" s="9"/>
      <c r="AJ14" s="10"/>
      <c r="AK14" s="8"/>
      <c r="AL14" s="8">
        <f t="shared" si="15"/>
        <v>551770.38</v>
      </c>
      <c r="AN14" s="9">
        <f>AH14*1.05</f>
        <v>579358.89899999998</v>
      </c>
      <c r="AO14" s="9"/>
      <c r="AP14" s="10"/>
      <c r="AQ14" s="8"/>
      <c r="AR14" s="8">
        <f t="shared" si="16"/>
        <v>579358.89899999998</v>
      </c>
      <c r="AT14" s="9">
        <f>AN14*1.05</f>
        <v>608326.84395000001</v>
      </c>
      <c r="AU14" s="9"/>
      <c r="AV14" s="10"/>
      <c r="AW14" s="8"/>
      <c r="AX14" s="8">
        <f t="shared" si="17"/>
        <v>608326.84395000001</v>
      </c>
      <c r="AZ14" s="9">
        <f>AT14*1.05</f>
        <v>638743.18614750006</v>
      </c>
      <c r="BA14" s="9"/>
      <c r="BB14" s="10"/>
      <c r="BC14" s="8"/>
      <c r="BD14" s="8">
        <f t="shared" si="18"/>
        <v>638743.18614750006</v>
      </c>
      <c r="BF14" s="9">
        <f>AZ14*1.05</f>
        <v>670680.34545487515</v>
      </c>
      <c r="BG14" s="9"/>
      <c r="BH14" s="10"/>
      <c r="BI14" s="8"/>
      <c r="BJ14" s="8">
        <f t="shared" si="19"/>
        <v>670680.34545487515</v>
      </c>
    </row>
    <row r="15" spans="1:62" hidden="1" outlineLevel="1" x14ac:dyDescent="0.35">
      <c r="A15" s="2" t="s">
        <v>31</v>
      </c>
      <c r="B15" s="3" t="s">
        <v>32</v>
      </c>
      <c r="C15" s="2"/>
      <c r="D15" s="1">
        <f>(400000*0.15)</f>
        <v>60000</v>
      </c>
      <c r="E15" s="1"/>
      <c r="F15" s="8"/>
      <c r="G15" s="8"/>
      <c r="H15" s="8">
        <f t="shared" si="10"/>
        <v>60000</v>
      </c>
      <c r="J15" s="1">
        <f>D15*1.02</f>
        <v>61200</v>
      </c>
      <c r="K15" s="1"/>
      <c r="L15" s="8"/>
      <c r="M15" s="8"/>
      <c r="N15" s="8">
        <f t="shared" si="11"/>
        <v>61200</v>
      </c>
      <c r="P15" s="9">
        <f>J15*1.02</f>
        <v>62424</v>
      </c>
      <c r="Q15" s="1"/>
      <c r="R15" s="8"/>
      <c r="S15" s="8"/>
      <c r="T15" s="8">
        <f t="shared" si="12"/>
        <v>62424</v>
      </c>
      <c r="U15" s="8"/>
      <c r="V15" s="1">
        <f>P15*1.02</f>
        <v>63672.480000000003</v>
      </c>
      <c r="W15" s="1"/>
      <c r="X15" s="8"/>
      <c r="Y15" s="8"/>
      <c r="Z15" s="8">
        <f t="shared" si="13"/>
        <v>63672.480000000003</v>
      </c>
      <c r="AB15" s="1">
        <f>V15*1.02</f>
        <v>64945.929600000003</v>
      </c>
      <c r="AC15" s="1"/>
      <c r="AD15" s="8"/>
      <c r="AE15" s="8"/>
      <c r="AF15" s="8">
        <f t="shared" si="14"/>
        <v>64945.929600000003</v>
      </c>
      <c r="AH15" s="9">
        <f>AB15*1.02</f>
        <v>66244.848192000005</v>
      </c>
      <c r="AI15" s="9"/>
      <c r="AJ15" s="10"/>
      <c r="AK15" s="8"/>
      <c r="AL15" s="8">
        <f t="shared" si="15"/>
        <v>66244.848192000005</v>
      </c>
      <c r="AN15" s="9">
        <f>AH15*1.02</f>
        <v>67569.745155840006</v>
      </c>
      <c r="AO15" s="9"/>
      <c r="AP15" s="10"/>
      <c r="AQ15" s="8"/>
      <c r="AR15" s="8">
        <f t="shared" si="16"/>
        <v>67569.745155840006</v>
      </c>
      <c r="AT15" s="9">
        <f>AN15*1.02</f>
        <v>68921.140058956807</v>
      </c>
      <c r="AU15" s="9"/>
      <c r="AV15" s="10"/>
      <c r="AW15" s="8"/>
      <c r="AX15" s="8">
        <f t="shared" si="17"/>
        <v>68921.140058956807</v>
      </c>
      <c r="AZ15" s="9">
        <f>AT15*1.02</f>
        <v>70299.562860135949</v>
      </c>
      <c r="BA15" s="9"/>
      <c r="BB15" s="10"/>
      <c r="BC15" s="8"/>
      <c r="BD15" s="8">
        <f t="shared" si="18"/>
        <v>70299.562860135949</v>
      </c>
      <c r="BF15" s="9">
        <f>AZ15*1.02</f>
        <v>71705.554117338674</v>
      </c>
      <c r="BG15" s="9"/>
      <c r="BH15" s="10"/>
      <c r="BI15" s="8"/>
      <c r="BJ15" s="8">
        <f t="shared" si="19"/>
        <v>71705.554117338674</v>
      </c>
    </row>
    <row r="16" spans="1:62" hidden="1" outlineLevel="1" x14ac:dyDescent="0.35">
      <c r="A16" s="2" t="s">
        <v>33</v>
      </c>
      <c r="B16" s="3" t="s">
        <v>34</v>
      </c>
      <c r="C16" s="2"/>
      <c r="D16" s="1">
        <f>(10*3000)+((3000*188)*0.05)</f>
        <v>58200</v>
      </c>
      <c r="E16" s="1"/>
      <c r="F16" s="8"/>
      <c r="G16" s="8"/>
      <c r="H16" s="8">
        <f t="shared" si="10"/>
        <v>58200</v>
      </c>
      <c r="J16" s="1">
        <f>D16*1.05</f>
        <v>61110</v>
      </c>
      <c r="K16" s="1"/>
      <c r="L16" s="8"/>
      <c r="M16" s="8"/>
      <c r="N16" s="8">
        <f t="shared" si="11"/>
        <v>61110</v>
      </c>
      <c r="P16" s="9">
        <f>J16*1.05</f>
        <v>64165.5</v>
      </c>
      <c r="Q16" s="1"/>
      <c r="R16" s="8"/>
      <c r="S16" s="8"/>
      <c r="T16" s="8">
        <f t="shared" si="12"/>
        <v>64165.5</v>
      </c>
      <c r="U16" s="8"/>
      <c r="V16" s="1">
        <f>P16*1.05</f>
        <v>67373.775000000009</v>
      </c>
      <c r="W16" s="1"/>
      <c r="X16" s="8"/>
      <c r="Y16" s="8"/>
      <c r="Z16" s="8">
        <f t="shared" si="13"/>
        <v>67373.775000000009</v>
      </c>
      <c r="AB16" s="1">
        <f>V16*1.05</f>
        <v>70742.46375000001</v>
      </c>
      <c r="AC16" s="1"/>
      <c r="AD16" s="8"/>
      <c r="AE16" s="8"/>
      <c r="AF16" s="8">
        <f t="shared" si="14"/>
        <v>70742.46375000001</v>
      </c>
      <c r="AH16" s="9">
        <f>AB16*1.05</f>
        <v>74279.586937500018</v>
      </c>
      <c r="AI16" s="9"/>
      <c r="AJ16" s="10"/>
      <c r="AK16" s="8"/>
      <c r="AL16" s="8">
        <f t="shared" si="15"/>
        <v>74279.586937500018</v>
      </c>
      <c r="AN16" s="9">
        <f>AH16*1.05</f>
        <v>77993.566284375018</v>
      </c>
      <c r="AO16" s="9"/>
      <c r="AP16" s="10"/>
      <c r="AQ16" s="8"/>
      <c r="AR16" s="8">
        <f t="shared" si="16"/>
        <v>77993.566284375018</v>
      </c>
      <c r="AT16" s="9">
        <f>AN16*1.05</f>
        <v>81893.244598593767</v>
      </c>
      <c r="AU16" s="9"/>
      <c r="AV16" s="10"/>
      <c r="AW16" s="8"/>
      <c r="AX16" s="8">
        <f t="shared" si="17"/>
        <v>81893.244598593767</v>
      </c>
      <c r="AZ16" s="9">
        <f>AT16*1.05</f>
        <v>85987.906828523453</v>
      </c>
      <c r="BA16" s="9"/>
      <c r="BB16" s="10"/>
      <c r="BC16" s="8"/>
      <c r="BD16" s="8">
        <f t="shared" si="18"/>
        <v>85987.906828523453</v>
      </c>
      <c r="BF16" s="9">
        <f>AZ16*1.05</f>
        <v>90287.302169949631</v>
      </c>
      <c r="BG16" s="9"/>
      <c r="BH16" s="10"/>
      <c r="BI16" s="8"/>
      <c r="BJ16" s="8">
        <f t="shared" si="19"/>
        <v>90287.302169949631</v>
      </c>
    </row>
    <row r="17" spans="1:62" hidden="1" outlineLevel="1" x14ac:dyDescent="0.35">
      <c r="A17" s="2" t="s">
        <v>35</v>
      </c>
      <c r="B17" s="3" t="s">
        <v>36</v>
      </c>
      <c r="C17" s="2"/>
      <c r="D17" s="1">
        <v>60000</v>
      </c>
      <c r="E17" s="1"/>
      <c r="F17" s="8"/>
      <c r="G17" s="8"/>
      <c r="H17" s="8">
        <f t="shared" si="10"/>
        <v>60000</v>
      </c>
      <c r="J17" s="1">
        <v>60000</v>
      </c>
      <c r="K17" s="1"/>
      <c r="L17" s="8"/>
      <c r="M17" s="8"/>
      <c r="N17" s="8">
        <f t="shared" si="11"/>
        <v>60000</v>
      </c>
      <c r="P17" s="9">
        <v>60000</v>
      </c>
      <c r="Q17" s="1"/>
      <c r="R17" s="8"/>
      <c r="S17" s="8"/>
      <c r="T17" s="8">
        <f t="shared" si="12"/>
        <v>60000</v>
      </c>
      <c r="U17" s="8"/>
      <c r="V17" s="1">
        <v>60000</v>
      </c>
      <c r="W17" s="1"/>
      <c r="X17" s="8"/>
      <c r="Y17" s="8"/>
      <c r="Z17" s="8">
        <f t="shared" si="13"/>
        <v>60000</v>
      </c>
      <c r="AB17" s="1">
        <v>60000</v>
      </c>
      <c r="AC17" s="1"/>
      <c r="AD17" s="8"/>
      <c r="AE17" s="8"/>
      <c r="AF17" s="8">
        <f t="shared" si="14"/>
        <v>60000</v>
      </c>
      <c r="AH17" s="9">
        <v>60000</v>
      </c>
      <c r="AI17" s="9"/>
      <c r="AJ17" s="10"/>
      <c r="AK17" s="8"/>
      <c r="AL17" s="8">
        <f t="shared" si="15"/>
        <v>60000</v>
      </c>
      <c r="AN17" s="9">
        <v>61200</v>
      </c>
      <c r="AO17" s="9"/>
      <c r="AP17" s="10"/>
      <c r="AQ17" s="8"/>
      <c r="AR17" s="8">
        <f t="shared" si="16"/>
        <v>61200</v>
      </c>
      <c r="AT17" s="9">
        <v>61200</v>
      </c>
      <c r="AU17" s="9"/>
      <c r="AV17" s="10"/>
      <c r="AW17" s="8"/>
      <c r="AX17" s="8">
        <f t="shared" si="17"/>
        <v>61200</v>
      </c>
      <c r="AZ17" s="9">
        <v>61200</v>
      </c>
      <c r="BA17" s="9"/>
      <c r="BB17" s="10"/>
      <c r="BC17" s="8"/>
      <c r="BD17" s="8">
        <f t="shared" si="18"/>
        <v>61200</v>
      </c>
      <c r="BF17" s="9">
        <v>61200</v>
      </c>
      <c r="BG17" s="9"/>
      <c r="BH17" s="10"/>
      <c r="BI17" s="8"/>
      <c r="BJ17" s="8">
        <f t="shared" si="19"/>
        <v>61200</v>
      </c>
    </row>
    <row r="18" spans="1:62" hidden="1" outlineLevel="1" x14ac:dyDescent="0.35">
      <c r="A18" s="2" t="s">
        <v>37</v>
      </c>
      <c r="B18" s="3" t="s">
        <v>38</v>
      </c>
      <c r="C18" s="2"/>
      <c r="D18" s="1">
        <v>20000</v>
      </c>
      <c r="E18" s="1"/>
      <c r="F18" s="8"/>
      <c r="G18" s="8"/>
      <c r="H18" s="8">
        <f t="shared" si="10"/>
        <v>20000</v>
      </c>
      <c r="J18" s="1">
        <v>30000</v>
      </c>
      <c r="K18" s="1"/>
      <c r="L18" s="8"/>
      <c r="M18" s="8"/>
      <c r="N18" s="8">
        <f t="shared" si="11"/>
        <v>30000</v>
      </c>
      <c r="P18" s="9">
        <v>40000</v>
      </c>
      <c r="Q18" s="1"/>
      <c r="R18" s="8"/>
      <c r="S18" s="8"/>
      <c r="T18" s="8">
        <f t="shared" si="12"/>
        <v>40000</v>
      </c>
      <c r="U18" s="8"/>
      <c r="V18" s="1">
        <v>42000</v>
      </c>
      <c r="W18" s="1"/>
      <c r="X18" s="8"/>
      <c r="Y18" s="8"/>
      <c r="Z18" s="8">
        <f t="shared" si="13"/>
        <v>42000</v>
      </c>
      <c r="AB18" s="1">
        <v>44100</v>
      </c>
      <c r="AC18" s="1"/>
      <c r="AD18" s="8"/>
      <c r="AE18" s="8"/>
      <c r="AF18" s="8">
        <f t="shared" si="14"/>
        <v>44100</v>
      </c>
      <c r="AH18" s="9">
        <v>46305</v>
      </c>
      <c r="AI18" s="9"/>
      <c r="AJ18" s="10"/>
      <c r="AK18" s="8"/>
      <c r="AL18" s="8">
        <f t="shared" si="15"/>
        <v>46305</v>
      </c>
      <c r="AN18" s="9">
        <v>48620.25</v>
      </c>
      <c r="AO18" s="9"/>
      <c r="AP18" s="10"/>
      <c r="AQ18" s="8"/>
      <c r="AR18" s="8">
        <f t="shared" si="16"/>
        <v>48620.25</v>
      </c>
      <c r="AT18" s="9">
        <v>51051.262500000004</v>
      </c>
      <c r="AU18" s="9"/>
      <c r="AV18" s="10"/>
      <c r="AW18" s="8"/>
      <c r="AX18" s="8">
        <f t="shared" si="17"/>
        <v>51051.262500000004</v>
      </c>
      <c r="AZ18" s="9">
        <v>53603.825625000005</v>
      </c>
      <c r="BA18" s="9"/>
      <c r="BB18" s="10"/>
      <c r="BC18" s="8"/>
      <c r="BD18" s="8">
        <f t="shared" si="18"/>
        <v>53603.825625000005</v>
      </c>
      <c r="BF18" s="9">
        <v>56284.016906250006</v>
      </c>
      <c r="BG18" s="9"/>
      <c r="BH18" s="10"/>
      <c r="BI18" s="8"/>
      <c r="BJ18" s="8">
        <f t="shared" si="19"/>
        <v>56284.016906250006</v>
      </c>
    </row>
    <row r="19" spans="1:62" collapsed="1" x14ac:dyDescent="0.35">
      <c r="A19" s="2" t="s">
        <v>39</v>
      </c>
      <c r="C19" s="2"/>
      <c r="D19" s="1">
        <v>0</v>
      </c>
      <c r="E19" s="1"/>
      <c r="F19" s="4">
        <v>14358121</v>
      </c>
      <c r="G19" s="4"/>
      <c r="H19" s="8">
        <f t="shared" si="0"/>
        <v>14358121</v>
      </c>
      <c r="J19" s="1">
        <v>0</v>
      </c>
      <c r="K19" s="1"/>
      <c r="L19" s="4">
        <v>14645283.42</v>
      </c>
      <c r="M19" s="4"/>
      <c r="N19" s="8">
        <f t="shared" si="1"/>
        <v>14645283.42</v>
      </c>
      <c r="P19" s="1">
        <v>0</v>
      </c>
      <c r="Q19" s="1"/>
      <c r="R19" s="4">
        <v>14938189.088400001</v>
      </c>
      <c r="T19" s="8">
        <f t="shared" si="2"/>
        <v>14938189.088400001</v>
      </c>
      <c r="U19" s="8"/>
      <c r="V19" s="1">
        <v>0</v>
      </c>
      <c r="W19" s="1"/>
      <c r="X19" s="4">
        <v>15236952.870168</v>
      </c>
      <c r="Z19" s="8">
        <f t="shared" si="3"/>
        <v>15236952.870168</v>
      </c>
      <c r="AB19" s="1">
        <v>0</v>
      </c>
      <c r="AC19" s="1"/>
      <c r="AD19" s="4">
        <v>15541691.92757136</v>
      </c>
      <c r="AE19" s="4"/>
      <c r="AF19" s="8">
        <f t="shared" si="4"/>
        <v>15541691.92757136</v>
      </c>
      <c r="AH19" s="9">
        <v>0</v>
      </c>
      <c r="AI19" s="9"/>
      <c r="AJ19" s="4">
        <v>15852525.766122788</v>
      </c>
      <c r="AK19" s="4"/>
      <c r="AL19" s="8">
        <f t="shared" si="5"/>
        <v>15852525.766122788</v>
      </c>
      <c r="AN19" s="9">
        <v>0</v>
      </c>
      <c r="AO19" s="9"/>
      <c r="AP19" s="4">
        <v>16169576.281445244</v>
      </c>
      <c r="AQ19" s="4"/>
      <c r="AR19" s="8">
        <f t="shared" si="6"/>
        <v>16169576.281445244</v>
      </c>
      <c r="AT19" s="9">
        <v>0</v>
      </c>
      <c r="AU19" s="9"/>
      <c r="AV19" s="4">
        <v>16492967.80707415</v>
      </c>
      <c r="AW19" s="4"/>
      <c r="AX19" s="8">
        <f t="shared" si="7"/>
        <v>16492967.80707415</v>
      </c>
      <c r="AZ19" s="9">
        <v>0</v>
      </c>
      <c r="BA19" s="9"/>
      <c r="BB19" s="4">
        <v>16822827.163215633</v>
      </c>
      <c r="BC19" s="4"/>
      <c r="BD19" s="8">
        <f t="shared" si="8"/>
        <v>16822827.163215633</v>
      </c>
      <c r="BF19" s="9">
        <v>0</v>
      </c>
      <c r="BG19" s="9"/>
      <c r="BH19" s="4">
        <v>17159283.706479948</v>
      </c>
      <c r="BI19" s="4"/>
      <c r="BJ19" s="8">
        <f t="shared" si="9"/>
        <v>17159283.706479948</v>
      </c>
    </row>
    <row r="20" spans="1:62" x14ac:dyDescent="0.35">
      <c r="A20" s="11" t="s">
        <v>40</v>
      </c>
      <c r="C20" s="11"/>
      <c r="D20" s="12">
        <f>SUM(D7:D11)</f>
        <v>6070622.6175000006</v>
      </c>
      <c r="E20" s="12"/>
      <c r="F20" s="12">
        <f>SUM(F7:F19)</f>
        <v>14358121</v>
      </c>
      <c r="G20" s="12"/>
      <c r="H20" s="12">
        <f>SUM(H7:H11)+H19</f>
        <v>20428743.6175</v>
      </c>
      <c r="J20" s="12">
        <f>SUM(J7:J11)</f>
        <v>6891954.9162499998</v>
      </c>
      <c r="K20" s="12"/>
      <c r="L20" s="12">
        <f>SUM(L7:L19)</f>
        <v>14645283.42</v>
      </c>
      <c r="M20" s="12"/>
      <c r="N20" s="12">
        <f>SUM(N7:N11)+N19</f>
        <v>21537238.33625</v>
      </c>
      <c r="P20" s="12">
        <f>SUM(P7:P11)</f>
        <v>7705774.0149999997</v>
      </c>
      <c r="Q20" s="12"/>
      <c r="R20" s="12">
        <f>SUM(R7:R19)</f>
        <v>14938189.088400001</v>
      </c>
      <c r="S20" s="12"/>
      <c r="T20" s="12">
        <f>SUM(T7:T11)+T19</f>
        <v>22643963.103399999</v>
      </c>
      <c r="U20" s="13"/>
      <c r="V20" s="12">
        <f>SUM(V7:V11)</f>
        <v>8088353.9957499998</v>
      </c>
      <c r="W20" s="12"/>
      <c r="X20" s="12">
        <f>SUM(X7:X19)</f>
        <v>15236952.870168</v>
      </c>
      <c r="Y20" s="12"/>
      <c r="Z20" s="12">
        <f>SUM(Z7:Z11)+Z19</f>
        <v>23325306.865917999</v>
      </c>
      <c r="AB20" s="12">
        <f>SUM(AB7:AB11)</f>
        <v>8396336.4511374999</v>
      </c>
      <c r="AC20" s="12"/>
      <c r="AD20" s="12">
        <f>SUM(AD7:AD19)</f>
        <v>15541691.92757136</v>
      </c>
      <c r="AE20" s="12"/>
      <c r="AF20" s="12">
        <f>SUM(AF7:AF11)+AF19</f>
        <v>23938028.378708862</v>
      </c>
      <c r="AH20" s="12">
        <f>SUM(AH7:AH11)</f>
        <v>8727211.0980063751</v>
      </c>
      <c r="AI20" s="12"/>
      <c r="AJ20" s="12">
        <f>SUM(AJ7:AJ19)</f>
        <v>15852525.766122788</v>
      </c>
      <c r="AK20" s="12"/>
      <c r="AL20" s="12">
        <f>SUM(AL7:AL11)+AL19</f>
        <v>24579736.864129163</v>
      </c>
      <c r="AN20" s="12">
        <f>SUM(AN7:AN11)</f>
        <v>9071448.7074609343</v>
      </c>
      <c r="AO20" s="12"/>
      <c r="AP20" s="12">
        <f>SUM(AP7:AP19)</f>
        <v>16169576.281445244</v>
      </c>
      <c r="AQ20" s="12"/>
      <c r="AR20" s="12">
        <f>SUM(AR7:AR11)+AR19</f>
        <v>25241024.988906179</v>
      </c>
      <c r="AT20" s="12">
        <f>SUM(AT7:AT11)</f>
        <v>9443594.3426793069</v>
      </c>
      <c r="AU20" s="12"/>
      <c r="AV20" s="12">
        <f>SUM(AV7:AV19)</f>
        <v>16492967.80707415</v>
      </c>
      <c r="AW20" s="12"/>
      <c r="AX20" s="12">
        <f>SUM(AX7:AX11)+AX19</f>
        <v>25936562.149753459</v>
      </c>
      <c r="AZ20" s="12">
        <f>SUM(AZ7:AZ11)</f>
        <v>9865319.4849420637</v>
      </c>
      <c r="BA20" s="12"/>
      <c r="BB20" s="12">
        <f>SUM(BB7:BB19)</f>
        <v>16822827.163215633</v>
      </c>
      <c r="BC20" s="12"/>
      <c r="BD20" s="12">
        <f>SUM(BD7:BD11)+BD19</f>
        <v>26688146.648157697</v>
      </c>
      <c r="BF20" s="12">
        <f>SUM(BF7:BF11)</f>
        <v>10328877.09123667</v>
      </c>
      <c r="BG20" s="12"/>
      <c r="BH20" s="12">
        <f>SUM(BH7:BH19)</f>
        <v>17159283.706479948</v>
      </c>
      <c r="BI20" s="12"/>
      <c r="BJ20" s="12">
        <f>SUM(BJ7:BJ11)+BJ19</f>
        <v>27488160.797716618</v>
      </c>
    </row>
    <row r="21" spans="1:62" ht="6.75" customHeight="1" thickBot="1" x14ac:dyDescent="0.4">
      <c r="D21" s="4"/>
      <c r="E21" s="4"/>
      <c r="F21" s="4"/>
      <c r="G21" s="4"/>
      <c r="H21" s="4"/>
      <c r="J21" s="4"/>
      <c r="K21" s="4"/>
      <c r="L21" s="4"/>
      <c r="M21" s="4"/>
      <c r="N21" s="4"/>
      <c r="Z21" s="4"/>
      <c r="AB21" s="4"/>
      <c r="AC21" s="4"/>
      <c r="AD21" s="4"/>
      <c r="AE21" s="4"/>
      <c r="AF21" s="4"/>
      <c r="AH21" s="4"/>
      <c r="AI21" s="4"/>
      <c r="AJ21" s="4"/>
      <c r="AK21" s="4"/>
      <c r="AL21" s="4"/>
      <c r="AN21" s="4"/>
      <c r="AO21" s="4"/>
      <c r="AP21" s="4"/>
      <c r="AQ21" s="4"/>
      <c r="AR21" s="4"/>
      <c r="AT21" s="4"/>
      <c r="AU21" s="4"/>
      <c r="AV21" s="4"/>
      <c r="AW21" s="4"/>
      <c r="AX21" s="4"/>
      <c r="AZ21" s="4"/>
      <c r="BA21" s="4"/>
      <c r="BB21" s="4"/>
      <c r="BC21" s="4"/>
      <c r="BD21" s="4"/>
      <c r="BF21" s="4"/>
      <c r="BG21" s="4"/>
      <c r="BH21" s="4"/>
      <c r="BI21" s="4"/>
      <c r="BJ21" s="4"/>
    </row>
    <row r="22" spans="1:62" ht="15" thickBot="1" x14ac:dyDescent="0.4">
      <c r="A22" s="6" t="s">
        <v>41</v>
      </c>
      <c r="C22" s="3"/>
      <c r="D22" s="4"/>
      <c r="E22" s="4"/>
      <c r="F22" s="4"/>
      <c r="G22" s="4"/>
      <c r="H22" s="4"/>
      <c r="J22" s="4"/>
      <c r="K22" s="4"/>
      <c r="L22" s="4"/>
      <c r="M22" s="4"/>
      <c r="N22" s="4"/>
      <c r="Z22" s="4"/>
      <c r="AB22" s="4"/>
      <c r="AC22" s="4"/>
      <c r="AD22" s="4"/>
      <c r="AE22" s="4"/>
      <c r="AF22" s="4"/>
      <c r="AH22" s="4"/>
      <c r="AI22" s="4"/>
      <c r="AJ22" s="4"/>
      <c r="AK22" s="4"/>
      <c r="AL22" s="4"/>
      <c r="AN22" s="4"/>
      <c r="AO22" s="4"/>
      <c r="AP22" s="4"/>
      <c r="AQ22" s="4"/>
      <c r="AR22" s="4"/>
      <c r="AT22" s="4"/>
      <c r="AU22" s="4"/>
      <c r="AV22" s="4"/>
      <c r="AW22" s="4"/>
      <c r="AX22" s="4"/>
      <c r="AZ22" s="4"/>
      <c r="BA22" s="4"/>
      <c r="BB22" s="4"/>
      <c r="BC22" s="4"/>
      <c r="BD22" s="4"/>
      <c r="BF22" s="4"/>
      <c r="BG22" s="4"/>
      <c r="BH22" s="4"/>
      <c r="BI22" s="4"/>
      <c r="BJ22" s="4"/>
    </row>
    <row r="23" spans="1:62" x14ac:dyDescent="0.35">
      <c r="A23" s="2" t="s">
        <v>42</v>
      </c>
      <c r="B23" s="3" t="s">
        <v>43</v>
      </c>
      <c r="C23" s="2"/>
      <c r="D23" s="14">
        <v>890008</v>
      </c>
      <c r="E23" s="14"/>
      <c r="F23" s="14">
        <v>3252891</v>
      </c>
      <c r="G23" s="14"/>
      <c r="H23" s="14">
        <f>SUM(D23:F23)</f>
        <v>4142899</v>
      </c>
      <c r="J23" s="14">
        <v>907808.16</v>
      </c>
      <c r="K23" s="14"/>
      <c r="L23" s="14">
        <v>3317948.82</v>
      </c>
      <c r="M23" s="14"/>
      <c r="N23" s="14">
        <f>SUM(J23:L23)</f>
        <v>4225756.9799999995</v>
      </c>
      <c r="P23" s="14">
        <v>925964.3232000001</v>
      </c>
      <c r="Q23" s="14"/>
      <c r="R23" s="14">
        <v>3384307.7963999999</v>
      </c>
      <c r="S23" s="14"/>
      <c r="T23" s="14">
        <f>SUM(P23:R23)</f>
        <v>4310272.1195999999</v>
      </c>
      <c r="U23" s="14"/>
      <c r="V23" s="14">
        <v>944483.60966400011</v>
      </c>
      <c r="W23" s="14"/>
      <c r="X23" s="14">
        <v>3451993.9523279998</v>
      </c>
      <c r="Y23" s="14"/>
      <c r="Z23" s="14">
        <f>SUM(V23:X23)</f>
        <v>4396477.5619919999</v>
      </c>
      <c r="AB23" s="14">
        <v>991707.79014720011</v>
      </c>
      <c r="AC23" s="14"/>
      <c r="AD23" s="14">
        <v>3521033.83137456</v>
      </c>
      <c r="AE23" s="14"/>
      <c r="AF23" s="14">
        <f>SUM(AB23:AD23)</f>
        <v>4512741.6215217598</v>
      </c>
      <c r="AH23" s="14">
        <v>1041293.1796545602</v>
      </c>
      <c r="AI23" s="14"/>
      <c r="AJ23" s="14">
        <v>3591454.5080020512</v>
      </c>
      <c r="AK23" s="14"/>
      <c r="AL23" s="14">
        <f>SUM(AH23:AJ23)</f>
        <v>4632747.6876566112</v>
      </c>
      <c r="AN23" s="14">
        <v>1093357.8386372882</v>
      </c>
      <c r="AO23" s="14"/>
      <c r="AP23" s="14">
        <v>3663283.5981620923</v>
      </c>
      <c r="AQ23" s="14"/>
      <c r="AR23" s="14">
        <f>SUM(AN23:AP23)</f>
        <v>4756641.4367993809</v>
      </c>
      <c r="AT23" s="14">
        <v>1148025.7305691526</v>
      </c>
      <c r="AU23" s="14"/>
      <c r="AV23" s="14">
        <v>3736549.2701253342</v>
      </c>
      <c r="AW23" s="14"/>
      <c r="AX23" s="14">
        <f>SUM(AT23:AV23)</f>
        <v>4884575.0006944872</v>
      </c>
      <c r="AZ23" s="14">
        <v>1205427.0170976103</v>
      </c>
      <c r="BA23" s="14"/>
      <c r="BB23" s="14">
        <v>3811280.2555278409</v>
      </c>
      <c r="BC23" s="14"/>
      <c r="BD23" s="14">
        <f>SUM(AZ23:BB23)</f>
        <v>5016707.272625451</v>
      </c>
      <c r="BF23" s="14">
        <v>1265698.3679524909</v>
      </c>
      <c r="BG23" s="14"/>
      <c r="BH23" s="14">
        <v>3887505.8606383977</v>
      </c>
      <c r="BI23" s="14"/>
      <c r="BJ23" s="14">
        <f>SUM(BF23:BH23)</f>
        <v>5153204.2285908889</v>
      </c>
    </row>
    <row r="24" spans="1:62" x14ac:dyDescent="0.35">
      <c r="A24" s="2" t="s">
        <v>44</v>
      </c>
      <c r="C24" s="2"/>
      <c r="L24" s="14"/>
      <c r="P24"/>
      <c r="Q24"/>
      <c r="R24" s="14"/>
      <c r="S24"/>
      <c r="T24"/>
      <c r="U24"/>
      <c r="V24"/>
      <c r="W24"/>
      <c r="X24" s="14"/>
      <c r="Y24"/>
      <c r="AD24" s="14"/>
      <c r="AJ24" s="14"/>
      <c r="AP24" s="14"/>
      <c r="AV24" s="14">
        <v>0</v>
      </c>
      <c r="BB24" s="14"/>
      <c r="BH24" s="14"/>
    </row>
    <row r="25" spans="1:62" x14ac:dyDescent="0.35">
      <c r="A25" s="2" t="s">
        <v>45</v>
      </c>
      <c r="B25" s="3" t="s">
        <v>46</v>
      </c>
      <c r="C25" s="2"/>
      <c r="D25" s="14">
        <v>40000</v>
      </c>
      <c r="E25" s="14"/>
      <c r="F25" s="14">
        <v>0</v>
      </c>
      <c r="G25" s="14"/>
      <c r="H25" s="14">
        <f>SUM(D25:F25)</f>
        <v>40000</v>
      </c>
      <c r="J25" s="14">
        <v>40000</v>
      </c>
      <c r="K25" s="14"/>
      <c r="L25" s="14">
        <v>0</v>
      </c>
      <c r="M25" s="14"/>
      <c r="N25" s="14">
        <f>SUM(J25:L25)</f>
        <v>40000</v>
      </c>
      <c r="P25" s="14">
        <v>40000</v>
      </c>
      <c r="Q25" s="14"/>
      <c r="R25" s="14">
        <v>0</v>
      </c>
      <c r="S25" s="14"/>
      <c r="T25" s="14">
        <f>SUM(P25:R25)</f>
        <v>40000</v>
      </c>
      <c r="U25" s="14"/>
      <c r="V25" s="14">
        <v>40000</v>
      </c>
      <c r="W25" s="14"/>
      <c r="X25" s="14">
        <v>0</v>
      </c>
      <c r="Y25" s="14"/>
      <c r="Z25" s="14">
        <f>SUM(V25:X25)</f>
        <v>40000</v>
      </c>
      <c r="AB25" s="14">
        <v>42000</v>
      </c>
      <c r="AC25" s="14"/>
      <c r="AD25" s="14">
        <v>0</v>
      </c>
      <c r="AE25" s="14"/>
      <c r="AF25" s="14">
        <f t="shared" ref="AF25:AF32" si="20">SUM(AB25:AD25)</f>
        <v>42000</v>
      </c>
      <c r="AH25" s="14">
        <v>44100</v>
      </c>
      <c r="AI25" s="14"/>
      <c r="AJ25" s="14">
        <v>0</v>
      </c>
      <c r="AK25" s="14"/>
      <c r="AL25" s="14">
        <f>SUM(AH25:AJ25)</f>
        <v>44100</v>
      </c>
      <c r="AN25" s="14">
        <v>46305</v>
      </c>
      <c r="AO25" s="14"/>
      <c r="AP25" s="14">
        <v>0</v>
      </c>
      <c r="AQ25" s="14"/>
      <c r="AR25" s="14">
        <f>SUM(AN25:AP25)</f>
        <v>46305</v>
      </c>
      <c r="AT25" s="14">
        <v>48620.25</v>
      </c>
      <c r="AU25" s="14"/>
      <c r="AV25" s="14">
        <v>0</v>
      </c>
      <c r="AW25" s="14"/>
      <c r="AX25" s="14">
        <f>SUM(AT25:AV25)</f>
        <v>48620.25</v>
      </c>
      <c r="AZ25" s="14">
        <v>51051.262500000004</v>
      </c>
      <c r="BA25" s="14"/>
      <c r="BB25" s="14">
        <v>0</v>
      </c>
      <c r="BC25" s="14"/>
      <c r="BD25" s="14">
        <f>SUM(AZ25:BB25)</f>
        <v>51051.262500000004</v>
      </c>
      <c r="BF25" s="14">
        <v>53603.825625000005</v>
      </c>
      <c r="BG25" s="14"/>
      <c r="BH25" s="14">
        <v>0</v>
      </c>
      <c r="BI25" s="14"/>
      <c r="BJ25" s="14">
        <f>SUM(BF25:BH25)</f>
        <v>53603.825625000005</v>
      </c>
    </row>
    <row r="26" spans="1:62" x14ac:dyDescent="0.35">
      <c r="A26" s="2" t="s">
        <v>47</v>
      </c>
      <c r="B26" s="3" t="s">
        <v>48</v>
      </c>
      <c r="C26" s="2"/>
      <c r="D26" s="14">
        <v>180000</v>
      </c>
      <c r="E26" s="14"/>
      <c r="F26" s="14">
        <v>0</v>
      </c>
      <c r="G26" s="14"/>
      <c r="H26" s="14">
        <f>SUM(D26:F26)</f>
        <v>180000</v>
      </c>
      <c r="J26" s="14">
        <v>183600</v>
      </c>
      <c r="K26" s="14"/>
      <c r="L26" s="14">
        <v>0</v>
      </c>
      <c r="M26" s="14"/>
      <c r="N26" s="14">
        <f>SUM(J26:L26)</f>
        <v>183600</v>
      </c>
      <c r="P26" s="14">
        <v>187272</v>
      </c>
      <c r="Q26" s="14"/>
      <c r="R26" s="14">
        <v>0</v>
      </c>
      <c r="S26" s="14"/>
      <c r="T26" s="14">
        <f>SUM(P26:R26)</f>
        <v>187272</v>
      </c>
      <c r="U26" s="14"/>
      <c r="V26" s="14">
        <v>191017.44</v>
      </c>
      <c r="W26" s="14"/>
      <c r="X26" s="14">
        <v>0</v>
      </c>
      <c r="Y26" s="14"/>
      <c r="Z26" s="14">
        <f>SUM(V26:X26)</f>
        <v>191017.44</v>
      </c>
      <c r="AB26" s="14">
        <v>200568.31200000001</v>
      </c>
      <c r="AC26" s="14"/>
      <c r="AD26" s="14">
        <v>0</v>
      </c>
      <c r="AE26" s="14"/>
      <c r="AF26" s="14">
        <f t="shared" si="20"/>
        <v>200568.31200000001</v>
      </c>
      <c r="AH26" s="14">
        <v>210596.72760000001</v>
      </c>
      <c r="AI26" s="14"/>
      <c r="AJ26" s="14">
        <v>0</v>
      </c>
      <c r="AK26" s="14"/>
      <c r="AL26" s="14">
        <f>SUM(AH26:AJ26)</f>
        <v>210596.72760000001</v>
      </c>
      <c r="AN26" s="14">
        <v>221126.56398000004</v>
      </c>
      <c r="AO26" s="14"/>
      <c r="AP26" s="14">
        <v>0</v>
      </c>
      <c r="AQ26" s="14"/>
      <c r="AR26" s="14">
        <f>SUM(AN26:AP26)</f>
        <v>221126.56398000004</v>
      </c>
      <c r="AT26" s="14">
        <v>232182.89217900005</v>
      </c>
      <c r="AU26" s="14"/>
      <c r="AV26" s="14">
        <v>0</v>
      </c>
      <c r="AW26" s="14"/>
      <c r="AX26" s="14">
        <f>SUM(AT26:AV26)</f>
        <v>232182.89217900005</v>
      </c>
      <c r="AZ26" s="14">
        <v>243792.03678795006</v>
      </c>
      <c r="BA26" s="14"/>
      <c r="BB26" s="14">
        <v>0</v>
      </c>
      <c r="BC26" s="14"/>
      <c r="BD26" s="14">
        <f>SUM(AZ26:BB26)</f>
        <v>243792.03678795006</v>
      </c>
      <c r="BF26" s="14">
        <v>255981.63862734757</v>
      </c>
      <c r="BG26" s="14"/>
      <c r="BH26" s="14">
        <v>0</v>
      </c>
      <c r="BI26" s="14"/>
      <c r="BJ26" s="14">
        <f>SUM(BF26:BH26)</f>
        <v>255981.63862734757</v>
      </c>
    </row>
    <row r="27" spans="1:62" x14ac:dyDescent="0.35">
      <c r="A27" s="2" t="s">
        <v>49</v>
      </c>
      <c r="B27" s="3" t="s">
        <v>50</v>
      </c>
      <c r="C27" s="2"/>
      <c r="D27" s="4">
        <v>375177.36375000002</v>
      </c>
      <c r="E27" s="4"/>
      <c r="F27" s="4">
        <v>812423</v>
      </c>
      <c r="G27" s="4"/>
      <c r="H27" s="14">
        <f t="shared" ref="H27:H32" si="21">SUM(D27:F27)</f>
        <v>1187600.36375</v>
      </c>
      <c r="J27" s="14">
        <v>382680.91102500004</v>
      </c>
      <c r="K27" s="4"/>
      <c r="L27" s="14">
        <v>828671.46</v>
      </c>
      <c r="M27" s="4"/>
      <c r="N27" s="14">
        <f t="shared" ref="N27:N32" si="22">SUM(J27:L27)</f>
        <v>1211352.371025</v>
      </c>
      <c r="P27" s="14">
        <v>390334.52924550005</v>
      </c>
      <c r="R27" s="14">
        <v>845244.88919999998</v>
      </c>
      <c r="T27" s="14">
        <f t="shared" ref="T27:T32" si="23">SUM(P27:R27)</f>
        <v>1235579.4184455001</v>
      </c>
      <c r="U27" s="14"/>
      <c r="V27" s="14">
        <v>398141.21983041003</v>
      </c>
      <c r="X27" s="14">
        <v>862149.78698400001</v>
      </c>
      <c r="Z27" s="14">
        <f t="shared" ref="Z27:Z32" si="24">SUM(V27:X27)</f>
        <v>1260291.00681441</v>
      </c>
      <c r="AB27" s="14">
        <v>418048.28082193056</v>
      </c>
      <c r="AC27" s="4"/>
      <c r="AD27" s="14">
        <v>879392.78272368002</v>
      </c>
      <c r="AE27" s="4"/>
      <c r="AF27" s="14">
        <f t="shared" si="20"/>
        <v>1297441.0635456105</v>
      </c>
      <c r="AH27" s="14">
        <v>438950.69486302708</v>
      </c>
      <c r="AI27" s="4"/>
      <c r="AJ27" s="14">
        <v>896980.63837815367</v>
      </c>
      <c r="AK27" s="4"/>
      <c r="AL27" s="14">
        <f t="shared" ref="AL27:AL32" si="25">SUM(AH27:AJ27)</f>
        <v>1335931.3332411807</v>
      </c>
      <c r="AN27" s="14">
        <v>460898.22960617847</v>
      </c>
      <c r="AO27" s="4"/>
      <c r="AP27" s="14">
        <v>914920.25114571676</v>
      </c>
      <c r="AQ27" s="4"/>
      <c r="AR27" s="14">
        <f t="shared" ref="AR27:AR32" si="26">SUM(AN27:AP27)</f>
        <v>1375818.4807518953</v>
      </c>
      <c r="AT27" s="14">
        <v>483943.14108648739</v>
      </c>
      <c r="AU27" s="4"/>
      <c r="AV27" s="14">
        <v>933218.65616863116</v>
      </c>
      <c r="AW27" s="4"/>
      <c r="AX27" s="14">
        <f t="shared" ref="AX27:AX32" si="27">SUM(AT27:AV27)</f>
        <v>1417161.7972551186</v>
      </c>
      <c r="AZ27" s="14">
        <v>508140.29814081179</v>
      </c>
      <c r="BA27" s="4"/>
      <c r="BB27" s="14">
        <v>951883.02929200383</v>
      </c>
      <c r="BC27" s="4"/>
      <c r="BD27" s="14">
        <f t="shared" ref="BD27:BD32" si="28">SUM(AZ27:BB27)</f>
        <v>1460023.3274328157</v>
      </c>
      <c r="BF27" s="14">
        <v>533547.31304785237</v>
      </c>
      <c r="BG27" s="4"/>
      <c r="BH27" s="14">
        <v>970920.68987784395</v>
      </c>
      <c r="BI27" s="4"/>
      <c r="BJ27" s="14">
        <f t="shared" ref="BJ27:BJ32" si="29">SUM(BF27:BH27)</f>
        <v>1504468.0029256963</v>
      </c>
    </row>
    <row r="28" spans="1:62" x14ac:dyDescent="0.35">
      <c r="A28" s="2" t="s">
        <v>51</v>
      </c>
      <c r="B28" s="3" t="s">
        <v>52</v>
      </c>
      <c r="C28" s="2"/>
      <c r="D28" s="4">
        <v>61241.754385964909</v>
      </c>
      <c r="E28" s="4"/>
      <c r="F28" s="4">
        <v>0</v>
      </c>
      <c r="G28" s="4"/>
      <c r="H28" s="14">
        <f t="shared" si="21"/>
        <v>61241.754385964909</v>
      </c>
      <c r="J28" s="14">
        <v>64303.84210526316</v>
      </c>
      <c r="K28" s="4"/>
      <c r="L28" s="14">
        <v>0</v>
      </c>
      <c r="M28" s="4"/>
      <c r="N28" s="14">
        <f t="shared" si="22"/>
        <v>64303.84210526316</v>
      </c>
      <c r="P28" s="14">
        <v>67519.034210526326</v>
      </c>
      <c r="R28" s="14">
        <v>0</v>
      </c>
      <c r="T28" s="14">
        <f t="shared" si="23"/>
        <v>67519.034210526326</v>
      </c>
      <c r="U28" s="14"/>
      <c r="V28" s="14">
        <v>70894.985921052648</v>
      </c>
      <c r="X28" s="14">
        <v>0</v>
      </c>
      <c r="Z28" s="14">
        <f t="shared" si="24"/>
        <v>70894.985921052648</v>
      </c>
      <c r="AB28" s="14">
        <v>74439.735217105277</v>
      </c>
      <c r="AC28" s="4"/>
      <c r="AD28" s="14">
        <v>0</v>
      </c>
      <c r="AE28" s="4"/>
      <c r="AF28" s="14">
        <f t="shared" si="20"/>
        <v>74439.735217105277</v>
      </c>
      <c r="AH28" s="14">
        <v>78161.721977960551</v>
      </c>
      <c r="AI28" s="4"/>
      <c r="AJ28" s="14">
        <v>0</v>
      </c>
      <c r="AK28" s="4"/>
      <c r="AL28" s="14">
        <f t="shared" si="25"/>
        <v>78161.721977960551</v>
      </c>
      <c r="AN28" s="14">
        <v>82069.808076858579</v>
      </c>
      <c r="AO28" s="4"/>
      <c r="AP28" s="14">
        <v>0</v>
      </c>
      <c r="AQ28" s="4"/>
      <c r="AR28" s="14">
        <f t="shared" si="26"/>
        <v>82069.808076858579</v>
      </c>
      <c r="AT28" s="14">
        <v>86173.298480701516</v>
      </c>
      <c r="AU28" s="4"/>
      <c r="AV28" s="14">
        <v>0</v>
      </c>
      <c r="AW28" s="4"/>
      <c r="AX28" s="14">
        <f t="shared" si="27"/>
        <v>86173.298480701516</v>
      </c>
      <c r="AZ28" s="14">
        <v>90481.963404736598</v>
      </c>
      <c r="BA28" s="4"/>
      <c r="BB28" s="14">
        <v>0</v>
      </c>
      <c r="BC28" s="4"/>
      <c r="BD28" s="14">
        <f t="shared" si="28"/>
        <v>90481.963404736598</v>
      </c>
      <c r="BF28" s="14">
        <v>95006.061574973428</v>
      </c>
      <c r="BG28" s="4"/>
      <c r="BH28" s="14">
        <v>0</v>
      </c>
      <c r="BI28" s="4"/>
      <c r="BJ28" s="14">
        <f t="shared" si="29"/>
        <v>95006.061574973428</v>
      </c>
    </row>
    <row r="29" spans="1:62" x14ac:dyDescent="0.35">
      <c r="A29" s="2" t="s">
        <v>53</v>
      </c>
      <c r="B29" s="3"/>
      <c r="C29" s="2"/>
      <c r="D29" s="4">
        <v>89753</v>
      </c>
      <c r="E29" s="4"/>
      <c r="F29" s="4">
        <v>0</v>
      </c>
      <c r="G29" s="4"/>
      <c r="H29" s="14">
        <f t="shared" si="21"/>
        <v>89753</v>
      </c>
      <c r="J29" s="14">
        <v>125654</v>
      </c>
      <c r="K29" s="4"/>
      <c r="L29" s="14">
        <v>0</v>
      </c>
      <c r="M29" s="4"/>
      <c r="N29" s="14">
        <f t="shared" si="22"/>
        <v>125654</v>
      </c>
      <c r="P29" s="14">
        <v>179505</v>
      </c>
      <c r="R29" s="14">
        <v>0</v>
      </c>
      <c r="T29" s="14">
        <f t="shared" si="23"/>
        <v>179505</v>
      </c>
      <c r="U29" s="14"/>
      <c r="V29" s="14">
        <f>P29*1.05</f>
        <v>188480.25</v>
      </c>
      <c r="X29" s="14">
        <v>0</v>
      </c>
      <c r="Z29" s="14">
        <f t="shared" si="24"/>
        <v>188480.25</v>
      </c>
      <c r="AB29" s="14">
        <f>V29*1.05</f>
        <v>197904.26250000001</v>
      </c>
      <c r="AC29" s="4"/>
      <c r="AD29" s="14">
        <v>0</v>
      </c>
      <c r="AE29" s="4"/>
      <c r="AF29" s="14">
        <f t="shared" si="20"/>
        <v>197904.26250000001</v>
      </c>
      <c r="AH29" s="14">
        <f>AB29*1.05</f>
        <v>207799.47562500002</v>
      </c>
      <c r="AI29" s="4"/>
      <c r="AJ29" s="14">
        <v>0</v>
      </c>
      <c r="AK29" s="4"/>
      <c r="AL29" s="14">
        <f t="shared" si="25"/>
        <v>207799.47562500002</v>
      </c>
      <c r="AN29" s="14">
        <f>AH29*1.05</f>
        <v>218189.44940625003</v>
      </c>
      <c r="AO29" s="4"/>
      <c r="AP29" s="14">
        <v>0</v>
      </c>
      <c r="AQ29" s="4"/>
      <c r="AR29" s="14">
        <f t="shared" si="26"/>
        <v>218189.44940625003</v>
      </c>
      <c r="AT29" s="14">
        <f>AN29*1.05</f>
        <v>229098.92187656256</v>
      </c>
      <c r="AU29" s="4"/>
      <c r="AV29" s="14">
        <v>0</v>
      </c>
      <c r="AW29" s="4"/>
      <c r="AX29" s="14">
        <f t="shared" si="27"/>
        <v>229098.92187656256</v>
      </c>
      <c r="AZ29" s="14">
        <f>AT29*1.05</f>
        <v>240553.86797039068</v>
      </c>
      <c r="BA29" s="4"/>
      <c r="BB29" s="14">
        <v>0</v>
      </c>
      <c r="BC29" s="4"/>
      <c r="BD29" s="14">
        <f t="shared" si="28"/>
        <v>240553.86797039068</v>
      </c>
      <c r="BF29" s="14">
        <f>AZ29*1.05</f>
        <v>252581.56136891022</v>
      </c>
      <c r="BG29" s="4"/>
      <c r="BH29" s="14">
        <v>0</v>
      </c>
      <c r="BI29" s="4"/>
      <c r="BJ29" s="14">
        <f t="shared" si="29"/>
        <v>252581.56136891022</v>
      </c>
    </row>
    <row r="30" spans="1:62" x14ac:dyDescent="0.35">
      <c r="A30" s="2" t="s">
        <v>54</v>
      </c>
      <c r="B30" s="3"/>
      <c r="C30" s="2"/>
      <c r="D30" s="4">
        <v>0</v>
      </c>
      <c r="E30" s="4"/>
      <c r="F30" s="4">
        <v>0</v>
      </c>
      <c r="G30" s="4"/>
      <c r="H30" s="14">
        <f t="shared" si="21"/>
        <v>0</v>
      </c>
      <c r="J30" s="14">
        <v>0</v>
      </c>
      <c r="K30" s="4"/>
      <c r="L30" s="14">
        <v>0</v>
      </c>
      <c r="M30" s="4"/>
      <c r="N30" s="14">
        <f t="shared" si="22"/>
        <v>0</v>
      </c>
      <c r="P30" s="14">
        <v>500000</v>
      </c>
      <c r="R30" s="14">
        <v>0</v>
      </c>
      <c r="T30" s="14">
        <f t="shared" si="23"/>
        <v>500000</v>
      </c>
      <c r="U30" s="14"/>
      <c r="V30" s="14">
        <v>500000</v>
      </c>
      <c r="X30" s="14">
        <v>0</v>
      </c>
      <c r="Z30" s="14">
        <f t="shared" si="24"/>
        <v>500000</v>
      </c>
      <c r="AB30" s="14">
        <v>1000000</v>
      </c>
      <c r="AC30" s="4"/>
      <c r="AD30" s="14">
        <v>0</v>
      </c>
      <c r="AE30" s="4"/>
      <c r="AF30" s="14">
        <f t="shared" si="20"/>
        <v>1000000</v>
      </c>
      <c r="AH30" s="14">
        <v>1000000</v>
      </c>
      <c r="AI30" s="4"/>
      <c r="AJ30" s="14">
        <v>0</v>
      </c>
      <c r="AK30" s="4"/>
      <c r="AL30" s="14">
        <f t="shared" si="25"/>
        <v>1000000</v>
      </c>
      <c r="AN30" s="14">
        <v>1000000</v>
      </c>
      <c r="AO30" s="4"/>
      <c r="AP30" s="14">
        <v>0</v>
      </c>
      <c r="AQ30" s="4"/>
      <c r="AR30" s="14">
        <f t="shared" si="26"/>
        <v>1000000</v>
      </c>
      <c r="AT30" s="14">
        <v>1000000</v>
      </c>
      <c r="AU30" s="4"/>
      <c r="AV30" s="14">
        <v>0</v>
      </c>
      <c r="AW30" s="4"/>
      <c r="AX30" s="14">
        <f t="shared" si="27"/>
        <v>1000000</v>
      </c>
      <c r="AZ30" s="14">
        <v>25000</v>
      </c>
      <c r="BA30" s="4"/>
      <c r="BB30" s="14">
        <v>0</v>
      </c>
      <c r="BC30" s="4"/>
      <c r="BD30" s="14">
        <f t="shared" si="28"/>
        <v>25000</v>
      </c>
      <c r="BF30" s="14">
        <v>25000</v>
      </c>
      <c r="BG30" s="4"/>
      <c r="BH30" s="14">
        <v>0</v>
      </c>
      <c r="BI30" s="4"/>
      <c r="BJ30" s="14">
        <f t="shared" si="29"/>
        <v>25000</v>
      </c>
    </row>
    <row r="31" spans="1:62" x14ac:dyDescent="0.35">
      <c r="A31" s="2" t="s">
        <v>39</v>
      </c>
      <c r="C31" s="2"/>
      <c r="D31" s="4">
        <v>0</v>
      </c>
      <c r="E31" s="4"/>
      <c r="F31" s="4">
        <v>7001003</v>
      </c>
      <c r="G31" s="4"/>
      <c r="H31" s="14">
        <f t="shared" si="21"/>
        <v>7001003</v>
      </c>
      <c r="J31" s="4">
        <v>0</v>
      </c>
      <c r="K31" s="4"/>
      <c r="L31" s="14">
        <v>7141023.0600000005</v>
      </c>
      <c r="M31" s="4"/>
      <c r="N31" s="14">
        <f t="shared" si="22"/>
        <v>7141023.0600000005</v>
      </c>
      <c r="P31" s="4">
        <v>0</v>
      </c>
      <c r="R31" s="14">
        <v>7283843.5212000003</v>
      </c>
      <c r="T31" s="14">
        <f t="shared" si="23"/>
        <v>7283843.5212000003</v>
      </c>
      <c r="U31" s="14"/>
      <c r="V31" s="4">
        <v>0</v>
      </c>
      <c r="X31" s="14">
        <v>7429520.3916240009</v>
      </c>
      <c r="Z31" s="14">
        <f t="shared" si="24"/>
        <v>7429520.3916240009</v>
      </c>
      <c r="AB31" s="4">
        <v>0</v>
      </c>
      <c r="AC31" s="4"/>
      <c r="AD31" s="14">
        <v>7578110.7994564809</v>
      </c>
      <c r="AE31" s="4"/>
      <c r="AF31" s="14">
        <f t="shared" si="20"/>
        <v>7578110.7994564809</v>
      </c>
      <c r="AH31" s="4">
        <v>0</v>
      </c>
      <c r="AI31" s="4"/>
      <c r="AJ31" s="14">
        <v>7729673.0154456105</v>
      </c>
      <c r="AK31" s="4"/>
      <c r="AL31" s="14">
        <f t="shared" si="25"/>
        <v>7729673.0154456105</v>
      </c>
      <c r="AN31" s="4">
        <v>0</v>
      </c>
      <c r="AO31" s="4"/>
      <c r="AP31" s="14">
        <v>7884266.4757545227</v>
      </c>
      <c r="AQ31" s="4"/>
      <c r="AR31" s="14">
        <f t="shared" si="26"/>
        <v>7884266.4757545227</v>
      </c>
      <c r="AT31" s="4">
        <v>0</v>
      </c>
      <c r="AU31" s="4"/>
      <c r="AV31" s="14">
        <v>8041951.8052696129</v>
      </c>
      <c r="AW31" s="4"/>
      <c r="AX31" s="14">
        <f t="shared" si="27"/>
        <v>8041951.8052696129</v>
      </c>
      <c r="AZ31" s="4">
        <v>0</v>
      </c>
      <c r="BA31" s="4"/>
      <c r="BB31" s="14">
        <v>8202790.8413750054</v>
      </c>
      <c r="BC31" s="4"/>
      <c r="BD31" s="14">
        <f t="shared" si="28"/>
        <v>8202790.8413750054</v>
      </c>
      <c r="BF31" s="4">
        <v>0</v>
      </c>
      <c r="BG31" s="4"/>
      <c r="BH31" s="14">
        <v>8366846.6582025057</v>
      </c>
      <c r="BI31" s="4"/>
      <c r="BJ31" s="14">
        <f t="shared" si="29"/>
        <v>8366846.6582025057</v>
      </c>
    </row>
    <row r="32" spans="1:62" x14ac:dyDescent="0.35">
      <c r="A32" s="2" t="s">
        <v>55</v>
      </c>
      <c r="C32" s="2"/>
      <c r="D32" s="4">
        <v>0</v>
      </c>
      <c r="E32" s="4"/>
      <c r="F32" s="4">
        <v>2141387</v>
      </c>
      <c r="G32" s="4"/>
      <c r="H32" s="14">
        <f t="shared" si="21"/>
        <v>2141387</v>
      </c>
      <c r="J32" s="4">
        <v>0</v>
      </c>
      <c r="K32" s="4"/>
      <c r="L32" s="14">
        <v>2184214.7400000002</v>
      </c>
      <c r="M32" s="4"/>
      <c r="N32" s="14">
        <f t="shared" si="22"/>
        <v>2184214.7400000002</v>
      </c>
      <c r="P32" s="4">
        <v>0</v>
      </c>
      <c r="R32" s="14">
        <v>2227899.0348000005</v>
      </c>
      <c r="T32" s="14">
        <f t="shared" si="23"/>
        <v>2227899.0348000005</v>
      </c>
      <c r="U32" s="14"/>
      <c r="V32" s="4">
        <v>0</v>
      </c>
      <c r="X32" s="14">
        <v>2272457.0154960006</v>
      </c>
      <c r="Z32" s="14">
        <f t="shared" si="24"/>
        <v>2272457.0154960006</v>
      </c>
      <c r="AB32" s="4">
        <v>0</v>
      </c>
      <c r="AC32" s="4"/>
      <c r="AD32" s="14">
        <v>2317906.1558059207</v>
      </c>
      <c r="AE32" s="4"/>
      <c r="AF32" s="14">
        <f t="shared" si="20"/>
        <v>2317906.1558059207</v>
      </c>
      <c r="AH32" s="4">
        <v>0</v>
      </c>
      <c r="AI32" s="4"/>
      <c r="AJ32" s="14">
        <v>2364264.2789220391</v>
      </c>
      <c r="AK32" s="4"/>
      <c r="AL32" s="14">
        <f t="shared" si="25"/>
        <v>2364264.2789220391</v>
      </c>
      <c r="AN32" s="4">
        <v>0</v>
      </c>
      <c r="AO32" s="4"/>
      <c r="AP32" s="14">
        <v>2411549.56450048</v>
      </c>
      <c r="AQ32" s="4"/>
      <c r="AR32" s="14">
        <f t="shared" si="26"/>
        <v>2411549.56450048</v>
      </c>
      <c r="AT32" s="4">
        <v>0</v>
      </c>
      <c r="AU32" s="4"/>
      <c r="AV32" s="14">
        <v>2459780.5557904895</v>
      </c>
      <c r="AW32" s="4"/>
      <c r="AX32" s="14">
        <f t="shared" si="27"/>
        <v>2459780.5557904895</v>
      </c>
      <c r="AZ32" s="4">
        <v>0</v>
      </c>
      <c r="BA32" s="4"/>
      <c r="BB32" s="14">
        <v>2508976.1669062995</v>
      </c>
      <c r="BC32" s="4"/>
      <c r="BD32" s="14">
        <f t="shared" si="28"/>
        <v>2508976.1669062995</v>
      </c>
      <c r="BF32" s="4">
        <v>0</v>
      </c>
      <c r="BG32" s="4"/>
      <c r="BH32" s="14">
        <v>2559155.6902444256</v>
      </c>
      <c r="BI32" s="4"/>
      <c r="BJ32" s="14">
        <f t="shared" si="29"/>
        <v>2559155.6902444256</v>
      </c>
    </row>
    <row r="33" spans="1:62" x14ac:dyDescent="0.35">
      <c r="A33" s="11" t="s">
        <v>56</v>
      </c>
      <c r="C33" s="11"/>
      <c r="D33" s="12">
        <f>SUM(D23:D32)</f>
        <v>1636180.118135965</v>
      </c>
      <c r="E33" s="12"/>
      <c r="F33" s="12">
        <f>SUM(F23:F32)</f>
        <v>13207704</v>
      </c>
      <c r="G33" s="12"/>
      <c r="H33" s="12">
        <f>SUM(H23:H32)</f>
        <v>14843884.118135964</v>
      </c>
      <c r="J33" s="12">
        <f>SUM(J23:J32)</f>
        <v>1704046.9131302633</v>
      </c>
      <c r="K33" s="12"/>
      <c r="L33" s="12">
        <f>SUM(L23:L32)</f>
        <v>13471858.08</v>
      </c>
      <c r="M33" s="12"/>
      <c r="N33" s="12">
        <f>SUM(N23:N32)</f>
        <v>15175904.993130263</v>
      </c>
      <c r="P33" s="12">
        <f>SUM(P23:P32)</f>
        <v>2290594.8866560264</v>
      </c>
      <c r="Q33" s="12"/>
      <c r="R33" s="12">
        <f>SUM(R23:R32)</f>
        <v>13741295.241599999</v>
      </c>
      <c r="S33" s="12"/>
      <c r="T33" s="12">
        <f>SUM(T23:T32)</f>
        <v>16031890.128256027</v>
      </c>
      <c r="U33" s="13"/>
      <c r="V33" s="12">
        <f>SUM(V23:V32)</f>
        <v>2333017.5054154629</v>
      </c>
      <c r="W33" s="12"/>
      <c r="X33" s="12">
        <f>SUM(X23:X32)</f>
        <v>14016121.146432001</v>
      </c>
      <c r="Y33" s="12"/>
      <c r="Z33" s="12">
        <f>SUM(Z23:Z32)</f>
        <v>16349138.651847463</v>
      </c>
      <c r="AB33" s="12">
        <f>SUM(AB23:AB32)</f>
        <v>2924668.3806862361</v>
      </c>
      <c r="AC33" s="12"/>
      <c r="AD33" s="12">
        <f>SUM(AD23:AD32)</f>
        <v>14296443.569360642</v>
      </c>
      <c r="AE33" s="12"/>
      <c r="AF33" s="12">
        <f>SUM(AF23:AF32)</f>
        <v>17221111.950046878</v>
      </c>
      <c r="AH33" s="12">
        <f>SUM(AH23:AH32)</f>
        <v>3020901.7997205481</v>
      </c>
      <c r="AI33" s="12"/>
      <c r="AJ33" s="12">
        <f>SUM(AJ23:AJ32)</f>
        <v>14582372.440747853</v>
      </c>
      <c r="AK33" s="12"/>
      <c r="AL33" s="12">
        <f>SUM(AL23:AL32)</f>
        <v>17603274.240468401</v>
      </c>
      <c r="AN33" s="12">
        <f>SUM(AN23:AN32)</f>
        <v>3121946.8897065753</v>
      </c>
      <c r="AO33" s="12"/>
      <c r="AP33" s="12">
        <f>SUM(AP23:AP32)</f>
        <v>14874019.889562812</v>
      </c>
      <c r="AQ33" s="12"/>
      <c r="AR33" s="12">
        <f>SUM(AR23:AR32)</f>
        <v>17995966.77926939</v>
      </c>
      <c r="AT33" s="12">
        <f>SUM(AT23:AT32)</f>
        <v>3228044.2341919043</v>
      </c>
      <c r="AU33" s="12"/>
      <c r="AV33" s="12">
        <f>SUM(AV23:AV32)</f>
        <v>15171500.287354069</v>
      </c>
      <c r="AW33" s="12"/>
      <c r="AX33" s="12">
        <f>SUM(AX23:AX32)</f>
        <v>18399544.521545973</v>
      </c>
      <c r="AZ33" s="12">
        <f>SUM(AZ23:AZ32)</f>
        <v>2364446.4459014991</v>
      </c>
      <c r="BA33" s="12"/>
      <c r="BB33" s="12">
        <f>SUM(BB23:BB32)</f>
        <v>15474930.293101149</v>
      </c>
      <c r="BC33" s="12"/>
      <c r="BD33" s="12">
        <f>SUM(BD23:BD32)</f>
        <v>17839376.739002649</v>
      </c>
      <c r="BF33" s="12">
        <f>SUM(BF23:BF32)</f>
        <v>2481418.7681965744</v>
      </c>
      <c r="BG33" s="12"/>
      <c r="BH33" s="12">
        <f>SUM(BH23:BH32)</f>
        <v>15784428.898963172</v>
      </c>
      <c r="BI33" s="12"/>
      <c r="BJ33" s="12">
        <f>SUM(BJ23:BJ32)</f>
        <v>18265847.667159747</v>
      </c>
    </row>
    <row r="34" spans="1:62" ht="6.75" customHeight="1" x14ac:dyDescent="0.35">
      <c r="D34" s="4"/>
      <c r="E34" s="4"/>
      <c r="F34" s="4"/>
      <c r="G34" s="4"/>
      <c r="H34" s="4"/>
      <c r="J34" s="4"/>
      <c r="K34" s="4"/>
      <c r="L34" s="4"/>
      <c r="M34" s="4"/>
      <c r="N34" s="4"/>
      <c r="Z34" s="4"/>
      <c r="AB34" s="4"/>
      <c r="AC34" s="4"/>
      <c r="AD34" s="4"/>
      <c r="AE34" s="4"/>
      <c r="AF34" s="4"/>
      <c r="AH34" s="4"/>
      <c r="AI34" s="4"/>
      <c r="AJ34" s="4"/>
      <c r="AK34" s="4"/>
      <c r="AL34" s="4"/>
      <c r="AN34" s="4"/>
      <c r="AO34" s="4"/>
      <c r="AP34" s="4"/>
      <c r="AQ34" s="4"/>
      <c r="AR34" s="4"/>
      <c r="AT34" s="4"/>
      <c r="AU34" s="4"/>
      <c r="AV34" s="4"/>
      <c r="AW34" s="4"/>
      <c r="AX34" s="4"/>
      <c r="AZ34" s="4"/>
      <c r="BA34" s="4"/>
      <c r="BB34" s="4"/>
      <c r="BC34" s="4"/>
      <c r="BD34" s="4"/>
      <c r="BF34" s="4"/>
      <c r="BG34" s="4"/>
      <c r="BH34" s="4"/>
      <c r="BI34" s="4"/>
      <c r="BJ34" s="4"/>
    </row>
    <row r="35" spans="1:62" ht="26.25" customHeight="1" x14ac:dyDescent="0.35">
      <c r="A35" s="15" t="s">
        <v>57</v>
      </c>
      <c r="C35" s="16"/>
      <c r="D35" s="17">
        <f>D20-D33</f>
        <v>4434442.4993640352</v>
      </c>
      <c r="E35" s="17"/>
      <c r="F35" s="17">
        <f>F20-F33</f>
        <v>1150417</v>
      </c>
      <c r="G35" s="17"/>
      <c r="H35" s="17">
        <f>H20-H33</f>
        <v>5584859.4993640352</v>
      </c>
      <c r="J35" s="17">
        <f>J20-J33</f>
        <v>5187908.0031197369</v>
      </c>
      <c r="K35" s="17"/>
      <c r="L35" s="17">
        <f>L20-L33</f>
        <v>1173425.3399999999</v>
      </c>
      <c r="M35" s="17"/>
      <c r="N35" s="17">
        <f>N20-N33</f>
        <v>6361333.3431197368</v>
      </c>
      <c r="P35" s="17">
        <f>P20-P33</f>
        <v>5415179.1283439733</v>
      </c>
      <c r="Q35" s="17"/>
      <c r="R35" s="17">
        <f>R20-R33</f>
        <v>1196893.8468000013</v>
      </c>
      <c r="S35" s="17"/>
      <c r="T35" s="17">
        <f>T20-T33</f>
        <v>6612072.9751439728</v>
      </c>
      <c r="U35" s="13"/>
      <c r="V35" s="17">
        <f>V20-V33</f>
        <v>5755336.4903345369</v>
      </c>
      <c r="W35" s="17"/>
      <c r="X35" s="17">
        <f>X20-X33</f>
        <v>1220831.7237359993</v>
      </c>
      <c r="Y35" s="17"/>
      <c r="Z35" s="17">
        <f>Z20-Z33</f>
        <v>6976168.2140705362</v>
      </c>
      <c r="AB35" s="17">
        <f>AB20-AB33</f>
        <v>5471668.0704512633</v>
      </c>
      <c r="AC35" s="17"/>
      <c r="AD35" s="17">
        <f>AD20-AD33</f>
        <v>1245248.3582107183</v>
      </c>
      <c r="AE35" s="17"/>
      <c r="AF35" s="17">
        <f>AF20-AF33</f>
        <v>6716916.4286619835</v>
      </c>
      <c r="AH35" s="17">
        <f>AH20-AH33</f>
        <v>5706309.298285827</v>
      </c>
      <c r="AI35" s="17"/>
      <c r="AJ35" s="17">
        <f>AJ20-AJ33</f>
        <v>1270153.3253749348</v>
      </c>
      <c r="AK35" s="17"/>
      <c r="AL35" s="17">
        <f>AL20-AL33</f>
        <v>6976462.6236607619</v>
      </c>
      <c r="AN35" s="17">
        <f>AN20-AN33</f>
        <v>5949501.817754359</v>
      </c>
      <c r="AO35" s="17"/>
      <c r="AP35" s="17">
        <f>AP20-AP33</f>
        <v>1295556.3918824326</v>
      </c>
      <c r="AQ35" s="17"/>
      <c r="AR35" s="17">
        <f>AR20-AR33</f>
        <v>7245058.2096367888</v>
      </c>
      <c r="AT35" s="17">
        <f>AT20-AT33</f>
        <v>6215550.108487403</v>
      </c>
      <c r="AU35" s="17"/>
      <c r="AV35" s="17">
        <f>AV20-AV33</f>
        <v>1321467.5197200812</v>
      </c>
      <c r="AW35" s="17"/>
      <c r="AX35" s="17">
        <f>AX20-AX33</f>
        <v>7537017.6282074861</v>
      </c>
      <c r="AZ35" s="17">
        <f>AZ20-AZ33</f>
        <v>7500873.0390405646</v>
      </c>
      <c r="BA35" s="17"/>
      <c r="BB35" s="17">
        <f>BB20-BB33</f>
        <v>1347896.8701144848</v>
      </c>
      <c r="BC35" s="17"/>
      <c r="BD35" s="17">
        <f>BD20-BD33</f>
        <v>8848769.9091550484</v>
      </c>
      <c r="BF35" s="17">
        <f>BF20-BF33</f>
        <v>7847458.3230400952</v>
      </c>
      <c r="BG35" s="17"/>
      <c r="BH35" s="17">
        <f>BH20-BH33</f>
        <v>1374854.807516776</v>
      </c>
      <c r="BI35" s="17"/>
      <c r="BJ35" s="17">
        <f>BJ20-BJ33</f>
        <v>9222313.1305568703</v>
      </c>
    </row>
    <row r="36" spans="1:62" ht="6.75" customHeight="1" x14ac:dyDescent="0.35">
      <c r="D36" s="4"/>
      <c r="E36" s="4"/>
      <c r="F36" s="4"/>
      <c r="G36" s="4"/>
      <c r="H36" s="4"/>
      <c r="J36" s="4"/>
      <c r="K36" s="4"/>
      <c r="L36" s="4"/>
      <c r="M36" s="4"/>
      <c r="N36" s="4"/>
      <c r="Z36" s="4"/>
      <c r="AB36" s="4"/>
      <c r="AC36" s="4"/>
      <c r="AD36" s="4"/>
      <c r="AE36" s="4"/>
      <c r="AF36" s="4"/>
      <c r="AH36" s="4"/>
      <c r="AI36" s="4"/>
      <c r="AJ36" s="4"/>
      <c r="AK36" s="4"/>
      <c r="AL36" s="4"/>
      <c r="AN36" s="4"/>
      <c r="AO36" s="4"/>
      <c r="AP36" s="4"/>
      <c r="AQ36" s="4"/>
      <c r="AR36" s="4"/>
      <c r="AT36" s="4"/>
      <c r="AU36" s="4"/>
      <c r="AV36" s="4"/>
      <c r="AW36" s="4"/>
      <c r="AX36" s="4"/>
      <c r="AZ36" s="4"/>
      <c r="BA36" s="4"/>
      <c r="BB36" s="4"/>
      <c r="BC36" s="4"/>
      <c r="BD36" s="4"/>
      <c r="BF36" s="4"/>
      <c r="BG36" s="4"/>
      <c r="BH36" s="4"/>
      <c r="BI36" s="4"/>
      <c r="BJ36" s="4"/>
    </row>
    <row r="37" spans="1:62" x14ac:dyDescent="0.35">
      <c r="A37" s="2" t="s">
        <v>58</v>
      </c>
      <c r="B37" s="3" t="s">
        <v>59</v>
      </c>
      <c r="C37" s="2"/>
      <c r="D37" s="4">
        <v>179556.00694444447</v>
      </c>
      <c r="E37" s="4"/>
      <c r="F37" s="4">
        <v>32000</v>
      </c>
      <c r="G37" s="4"/>
      <c r="H37" s="14">
        <f>SUM(D37:F37)</f>
        <v>211556.00694444447</v>
      </c>
      <c r="J37" s="4">
        <v>179556.00694444447</v>
      </c>
      <c r="K37" s="4"/>
      <c r="L37" s="4">
        <v>32000</v>
      </c>
      <c r="M37" s="4"/>
      <c r="N37" s="14">
        <f>SUM(J37:L37)</f>
        <v>211556.00694444447</v>
      </c>
      <c r="P37" s="4">
        <v>179556.00694444447</v>
      </c>
      <c r="R37" s="4">
        <v>32000</v>
      </c>
      <c r="T37" s="14">
        <f>SUM(P37:R37)</f>
        <v>211556.00694444447</v>
      </c>
      <c r="U37" s="14"/>
      <c r="V37" s="4">
        <v>179556.00694444447</v>
      </c>
      <c r="X37" s="4">
        <v>32000</v>
      </c>
      <c r="Z37" s="14">
        <f>SUM(V37:X37)</f>
        <v>211556.00694444447</v>
      </c>
      <c r="AB37" s="4">
        <v>179556.00694444447</v>
      </c>
      <c r="AC37" s="4"/>
      <c r="AD37" s="4">
        <v>32000</v>
      </c>
      <c r="AE37" s="4"/>
      <c r="AF37" s="14">
        <f>SUM(AB37:AD37)</f>
        <v>211556.00694444447</v>
      </c>
      <c r="AH37" s="4">
        <v>179556.00694444447</v>
      </c>
      <c r="AI37" s="4"/>
      <c r="AJ37" s="4">
        <v>32000</v>
      </c>
      <c r="AK37" s="4"/>
      <c r="AL37" s="14">
        <f>SUM(AH37:AJ37)</f>
        <v>211556.00694444447</v>
      </c>
      <c r="AN37" s="4">
        <v>179556.00694444447</v>
      </c>
      <c r="AO37" s="4"/>
      <c r="AP37" s="4">
        <v>32000</v>
      </c>
      <c r="AQ37" s="4"/>
      <c r="AR37" s="14">
        <f>SUM(AN37:AP37)</f>
        <v>211556.00694444447</v>
      </c>
      <c r="AT37" s="4">
        <v>179556.00694444447</v>
      </c>
      <c r="AU37" s="4"/>
      <c r="AV37" s="4">
        <v>32000</v>
      </c>
      <c r="AW37" s="4"/>
      <c r="AX37" s="14">
        <f>SUM(AT37:AV37)</f>
        <v>211556.00694444447</v>
      </c>
      <c r="AZ37" s="4">
        <v>179556.00694444447</v>
      </c>
      <c r="BA37" s="4"/>
      <c r="BB37" s="4">
        <v>32000</v>
      </c>
      <c r="BC37" s="4"/>
      <c r="BD37" s="14">
        <f>SUM(AZ37:BB37)</f>
        <v>211556.00694444447</v>
      </c>
      <c r="BF37" s="4">
        <v>179556.00694444447</v>
      </c>
      <c r="BG37" s="4"/>
      <c r="BH37" s="4">
        <v>32000</v>
      </c>
      <c r="BI37" s="4"/>
      <c r="BJ37" s="14">
        <f>SUM(BF37:BH37)</f>
        <v>211556.00694444447</v>
      </c>
    </row>
    <row r="38" spans="1:62" x14ac:dyDescent="0.35">
      <c r="A38" s="18" t="s">
        <v>60</v>
      </c>
      <c r="B38" s="3" t="s">
        <v>61</v>
      </c>
      <c r="C38" s="18"/>
      <c r="D38" s="19">
        <f>'[1]Debt Service Scenario 1'!D3</f>
        <v>1500000</v>
      </c>
      <c r="E38" s="19"/>
      <c r="F38" s="19"/>
      <c r="G38" s="19"/>
      <c r="H38" s="20">
        <f>SUM(D38:F38)</f>
        <v>1500000</v>
      </c>
      <c r="J38" s="19">
        <f>'[1]Debt Service Scenario 1'!D4</f>
        <v>1350000</v>
      </c>
      <c r="K38" s="19"/>
      <c r="L38" s="19"/>
      <c r="M38" s="19"/>
      <c r="N38" s="20">
        <f>SUM(J38:L38)</f>
        <v>1350000</v>
      </c>
      <c r="P38" s="19">
        <f>'[1]Debt Service Scenario 1'!D5</f>
        <v>1200000</v>
      </c>
      <c r="Q38" s="19"/>
      <c r="R38" s="19"/>
      <c r="S38" s="19"/>
      <c r="T38" s="20">
        <f>SUM(P38:R38)</f>
        <v>1200000</v>
      </c>
      <c r="U38" s="14"/>
      <c r="V38" s="19">
        <f>'[1]Debt Service Scenario 1'!D6</f>
        <v>1050000</v>
      </c>
      <c r="W38" s="19"/>
      <c r="X38" s="19"/>
      <c r="Y38" s="19"/>
      <c r="Z38" s="20">
        <f>SUM(V38:X38)</f>
        <v>1050000</v>
      </c>
      <c r="AB38" s="19">
        <f>'[1]Debt Service Scenario 1'!D7</f>
        <v>900000</v>
      </c>
      <c r="AC38" s="19"/>
      <c r="AD38" s="19"/>
      <c r="AE38" s="19"/>
      <c r="AF38" s="20">
        <f>SUM(AB38:AD38)</f>
        <v>900000</v>
      </c>
      <c r="AH38" s="19">
        <f>'[1]Debt Service Scenario 1'!D8</f>
        <v>750000</v>
      </c>
      <c r="AI38" s="19"/>
      <c r="AJ38" s="19"/>
      <c r="AK38" s="19"/>
      <c r="AL38" s="20">
        <f>SUM(AH38:AJ38)</f>
        <v>750000</v>
      </c>
      <c r="AN38" s="19">
        <f>'[1]Debt Service Scenario 1'!D9</f>
        <v>600000</v>
      </c>
      <c r="AO38" s="19"/>
      <c r="AP38" s="19"/>
      <c r="AQ38" s="19"/>
      <c r="AR38" s="20">
        <f>SUM(AN38:AP38)</f>
        <v>600000</v>
      </c>
      <c r="AT38" s="19">
        <f>'[1]Debt Service Scenario 1'!D10</f>
        <v>450000</v>
      </c>
      <c r="AU38" s="19"/>
      <c r="AV38" s="19"/>
      <c r="AW38" s="19"/>
      <c r="AX38" s="20">
        <f>SUM(AT38:AV38)</f>
        <v>450000</v>
      </c>
      <c r="AZ38" s="19">
        <f>'[1]Debt Service Scenario 1'!D11</f>
        <v>300000</v>
      </c>
      <c r="BA38" s="19"/>
      <c r="BB38" s="19"/>
      <c r="BC38" s="19"/>
      <c r="BD38" s="20">
        <f>SUM(AZ38:BB38)</f>
        <v>300000</v>
      </c>
      <c r="BF38" s="19">
        <f>'[1]Debt Service Scenario 1'!D12</f>
        <v>150000</v>
      </c>
      <c r="BG38" s="19"/>
      <c r="BH38" s="19"/>
      <c r="BI38" s="19"/>
      <c r="BJ38" s="20">
        <f>SUM(BF38:BH38)</f>
        <v>150000</v>
      </c>
    </row>
    <row r="39" spans="1:62" ht="31.5" customHeight="1" x14ac:dyDescent="0.35">
      <c r="A39" s="21" t="s">
        <v>62</v>
      </c>
      <c r="C39" s="22"/>
      <c r="D39" s="23">
        <f>D35-D37-D38</f>
        <v>2754886.4924195912</v>
      </c>
      <c r="E39" s="23"/>
      <c r="F39" s="23">
        <f>F35-F37-F38</f>
        <v>1118417</v>
      </c>
      <c r="G39" s="23"/>
      <c r="H39" s="23">
        <f>H35-H37-H38</f>
        <v>3873303.4924195912</v>
      </c>
      <c r="J39" s="23">
        <f>J35-J37-J38</f>
        <v>3658351.9961752929</v>
      </c>
      <c r="K39" s="23"/>
      <c r="L39" s="23">
        <f>L35-L37-L38</f>
        <v>1141425.3399999999</v>
      </c>
      <c r="M39" s="23"/>
      <c r="N39" s="23">
        <f>N35-N37-N38</f>
        <v>4799777.3361752927</v>
      </c>
      <c r="P39" s="23">
        <f>P35-P37-P38</f>
        <v>4035623.1213995293</v>
      </c>
      <c r="Q39" s="23"/>
      <c r="R39" s="23">
        <f>R35-R37-R38</f>
        <v>1164893.8468000013</v>
      </c>
      <c r="S39" s="23"/>
      <c r="T39" s="23">
        <f>T35-T37-T38</f>
        <v>5200516.9681995288</v>
      </c>
      <c r="V39" s="23">
        <f>V35-V37-V38</f>
        <v>4525780.4833900928</v>
      </c>
      <c r="W39" s="23"/>
      <c r="X39" s="23">
        <f>X35-X37-X38</f>
        <v>1188831.7237359993</v>
      </c>
      <c r="Y39" s="23"/>
      <c r="Z39" s="23">
        <f>Z35-Z37-Z38</f>
        <v>5714612.2071260922</v>
      </c>
      <c r="AB39" s="23">
        <f>AB35-AB37-AB38</f>
        <v>4392112.0635068193</v>
      </c>
      <c r="AC39" s="23"/>
      <c r="AD39" s="23">
        <f>AD35-AD37-AD38</f>
        <v>1213248.3582107183</v>
      </c>
      <c r="AE39" s="23"/>
      <c r="AF39" s="23">
        <f>AF35-AF37-AF38</f>
        <v>5605360.4217175394</v>
      </c>
      <c r="AH39" s="23">
        <f>AH35-AH37-AH38</f>
        <v>4776753.291341383</v>
      </c>
      <c r="AI39" s="23"/>
      <c r="AJ39" s="23">
        <f>AJ35-AJ37-AJ38</f>
        <v>1238153.3253749348</v>
      </c>
      <c r="AK39" s="23"/>
      <c r="AL39" s="23">
        <f>AL35-AL37-AL38</f>
        <v>6014906.6167163178</v>
      </c>
      <c r="AN39" s="23">
        <f>AN35-AN37-AN38</f>
        <v>5169945.810809915</v>
      </c>
      <c r="AO39" s="23"/>
      <c r="AP39" s="23">
        <f>AP35-AP37-AP38</f>
        <v>1263556.3918824326</v>
      </c>
      <c r="AQ39" s="23"/>
      <c r="AR39" s="23">
        <f>AR35-AR37-AR38</f>
        <v>6433502.2026923448</v>
      </c>
      <c r="AT39" s="23">
        <f>AT35-AT37-AT38</f>
        <v>5585994.101542959</v>
      </c>
      <c r="AU39" s="23"/>
      <c r="AV39" s="23">
        <f>AV35-AV37-AV38</f>
        <v>1289467.5197200812</v>
      </c>
      <c r="AW39" s="23"/>
      <c r="AX39" s="23">
        <f>AX35-AX37-AX38</f>
        <v>6875461.6212630421</v>
      </c>
      <c r="AZ39" s="23">
        <f>AZ35-AZ37-AZ38</f>
        <v>7021317.0320961205</v>
      </c>
      <c r="BA39" s="23"/>
      <c r="BB39" s="23">
        <f>BB35-BB37-BB38</f>
        <v>1315896.8701144848</v>
      </c>
      <c r="BC39" s="23"/>
      <c r="BD39" s="23">
        <f>BD35-BD37-BD38</f>
        <v>8337213.9022106044</v>
      </c>
      <c r="BF39" s="23">
        <f>BF35-BF37-BF38</f>
        <v>7517902.3160956511</v>
      </c>
      <c r="BG39" s="23"/>
      <c r="BH39" s="23">
        <f>BH35-BH37-BH38</f>
        <v>1342854.807516776</v>
      </c>
      <c r="BI39" s="23"/>
      <c r="BJ39" s="23">
        <f>BJ35-BJ37-BJ38</f>
        <v>8860757.1236124262</v>
      </c>
    </row>
    <row r="40" spans="1:62" ht="6" customHeight="1" x14ac:dyDescent="0.35">
      <c r="A40" s="2"/>
      <c r="C40" s="2"/>
      <c r="D40" s="4"/>
      <c r="E40" s="4"/>
      <c r="F40" s="4"/>
      <c r="G40" s="4"/>
      <c r="H40" s="14"/>
      <c r="J40" s="4"/>
      <c r="K40" s="4"/>
      <c r="L40" s="4"/>
      <c r="M40" s="4"/>
      <c r="N40" s="14"/>
      <c r="T40" s="14"/>
      <c r="U40" s="14"/>
      <c r="Z40" s="14"/>
      <c r="AB40" s="4"/>
      <c r="AC40" s="4"/>
      <c r="AD40" s="4"/>
      <c r="AE40" s="4"/>
      <c r="AF40" s="14"/>
      <c r="AH40" s="4"/>
      <c r="AI40" s="4"/>
      <c r="AJ40" s="4"/>
      <c r="AK40" s="4"/>
      <c r="AL40" s="14"/>
      <c r="AN40" s="4"/>
      <c r="AO40" s="4"/>
      <c r="AP40" s="4"/>
      <c r="AQ40" s="4"/>
      <c r="AR40" s="14"/>
      <c r="AT40" s="4"/>
      <c r="AU40" s="4"/>
      <c r="AV40" s="4"/>
      <c r="AW40" s="4"/>
      <c r="AX40" s="14"/>
      <c r="AZ40" s="4"/>
      <c r="BA40" s="4"/>
      <c r="BB40" s="4"/>
      <c r="BC40" s="4"/>
      <c r="BD40" s="14"/>
      <c r="BF40" s="4"/>
      <c r="BG40" s="4"/>
      <c r="BH40" s="4"/>
      <c r="BI40" s="4"/>
      <c r="BJ40" s="14"/>
    </row>
    <row r="41" spans="1:62" x14ac:dyDescent="0.35">
      <c r="A41" s="2" t="s">
        <v>63</v>
      </c>
      <c r="B41" s="3" t="s">
        <v>64</v>
      </c>
      <c r="C41" s="2"/>
      <c r="D41" s="4">
        <v>3000000</v>
      </c>
      <c r="E41" s="4"/>
      <c r="F41" s="4">
        <v>162836</v>
      </c>
      <c r="G41" s="4"/>
      <c r="H41" s="14">
        <f t="shared" ref="H41" si="30">SUM(D41:F41)</f>
        <v>3162836</v>
      </c>
      <c r="J41" s="4">
        <v>3000000</v>
      </c>
      <c r="K41" s="4"/>
      <c r="L41" s="4">
        <v>137000</v>
      </c>
      <c r="M41" s="4"/>
      <c r="N41" s="14">
        <f t="shared" ref="N41" si="31">SUM(J41:L41)</f>
        <v>3137000</v>
      </c>
      <c r="P41" s="4">
        <v>3000000</v>
      </c>
      <c r="R41" s="4">
        <v>137000</v>
      </c>
      <c r="T41" s="14">
        <f t="shared" ref="T41" si="32">SUM(P41:R41)</f>
        <v>3137000</v>
      </c>
      <c r="U41" s="14"/>
      <c r="V41" s="4">
        <v>3000000</v>
      </c>
      <c r="X41" s="4">
        <v>137000</v>
      </c>
      <c r="Z41" s="14">
        <f t="shared" ref="Z41" si="33">SUM(V41:X41)</f>
        <v>3137000</v>
      </c>
      <c r="AB41" s="4">
        <v>3000000</v>
      </c>
      <c r="AC41" s="4"/>
      <c r="AD41" s="4">
        <v>137000</v>
      </c>
      <c r="AE41" s="4"/>
      <c r="AF41" s="14">
        <f t="shared" ref="AF41" si="34">SUM(AB41:AD41)</f>
        <v>3137000</v>
      </c>
      <c r="AH41" s="4">
        <v>3000000</v>
      </c>
      <c r="AI41" s="4"/>
      <c r="AJ41" s="4">
        <v>137000</v>
      </c>
      <c r="AK41" s="4"/>
      <c r="AL41" s="14">
        <f t="shared" ref="AL41" si="35">SUM(AH41:AJ41)</f>
        <v>3137000</v>
      </c>
      <c r="AN41" s="4">
        <v>3000000</v>
      </c>
      <c r="AO41" s="4"/>
      <c r="AP41" s="4">
        <v>137000</v>
      </c>
      <c r="AQ41" s="4"/>
      <c r="AR41" s="14">
        <f t="shared" ref="AR41" si="36">SUM(AN41:AP41)</f>
        <v>3137000</v>
      </c>
      <c r="AT41" s="4">
        <v>3000000</v>
      </c>
      <c r="AU41" s="4"/>
      <c r="AV41" s="4">
        <v>137000</v>
      </c>
      <c r="AW41" s="4"/>
      <c r="AX41" s="14">
        <f t="shared" ref="AX41" si="37">SUM(AT41:AV41)</f>
        <v>3137000</v>
      </c>
      <c r="AZ41" s="4">
        <v>3000000</v>
      </c>
      <c r="BA41" s="4"/>
      <c r="BB41" s="4">
        <v>137000</v>
      </c>
      <c r="BC41" s="4"/>
      <c r="BD41" s="14">
        <f t="shared" ref="BD41" si="38">SUM(AZ41:BB41)</f>
        <v>3137000</v>
      </c>
      <c r="BF41" s="4">
        <v>3000000</v>
      </c>
      <c r="BG41" s="4"/>
      <c r="BH41" s="4">
        <v>137000</v>
      </c>
      <c r="BI41" s="4"/>
      <c r="BJ41" s="14">
        <f t="shared" ref="BJ41" si="39">SUM(BF41:BH41)</f>
        <v>3137000</v>
      </c>
    </row>
    <row r="42" spans="1:62" ht="4.5" customHeight="1" x14ac:dyDescent="0.35">
      <c r="D42" s="4"/>
      <c r="E42" s="4"/>
      <c r="F42" s="4"/>
      <c r="G42" s="4"/>
      <c r="H42" s="4"/>
      <c r="J42" s="4"/>
      <c r="K42" s="4"/>
      <c r="L42" s="4"/>
      <c r="M42" s="4"/>
      <c r="N42" s="4"/>
      <c r="Z42" s="4"/>
      <c r="AB42" s="4"/>
      <c r="AC42" s="4"/>
      <c r="AD42" s="4"/>
      <c r="AE42" s="4"/>
      <c r="AF42" s="4"/>
      <c r="AH42" s="4"/>
      <c r="AI42" s="4"/>
      <c r="AJ42" s="4"/>
      <c r="AK42" s="4"/>
      <c r="AL42" s="4"/>
      <c r="AN42" s="4"/>
      <c r="AO42" s="4"/>
      <c r="AP42" s="4"/>
      <c r="AQ42" s="4"/>
      <c r="AR42" s="4"/>
      <c r="AT42" s="4"/>
      <c r="AU42" s="4"/>
      <c r="AV42" s="4"/>
      <c r="AW42" s="4"/>
      <c r="AX42" s="4"/>
      <c r="AZ42" s="4"/>
      <c r="BA42" s="4"/>
      <c r="BB42" s="4"/>
      <c r="BC42" s="4"/>
      <c r="BD42" s="4"/>
      <c r="BF42" s="4"/>
      <c r="BG42" s="4"/>
      <c r="BH42" s="4"/>
      <c r="BI42" s="4"/>
      <c r="BJ42" s="4"/>
    </row>
    <row r="43" spans="1:62" ht="15" thickBot="1" x14ac:dyDescent="0.4">
      <c r="A43" s="24" t="s">
        <v>65</v>
      </c>
      <c r="C43" s="24"/>
      <c r="D43" s="25">
        <f>D39-D41</f>
        <v>-245113.50758040883</v>
      </c>
      <c r="E43" s="25">
        <f t="shared" ref="E43:G43" si="40">E39-E41</f>
        <v>0</v>
      </c>
      <c r="F43" s="25">
        <f t="shared" si="40"/>
        <v>955581</v>
      </c>
      <c r="G43" s="25">
        <f t="shared" si="40"/>
        <v>0</v>
      </c>
      <c r="H43" s="25">
        <f>H39-H41</f>
        <v>710467.49241959117</v>
      </c>
      <c r="J43" s="25">
        <f>J39-J41</f>
        <v>658351.99617529288</v>
      </c>
      <c r="K43" s="25">
        <f t="shared" ref="K43:N43" si="41">K39-K41</f>
        <v>0</v>
      </c>
      <c r="L43" s="25">
        <f t="shared" si="41"/>
        <v>1004425.3399999999</v>
      </c>
      <c r="M43" s="25">
        <f t="shared" si="41"/>
        <v>0</v>
      </c>
      <c r="N43" s="25">
        <f t="shared" si="41"/>
        <v>1662777.3361752927</v>
      </c>
      <c r="P43" s="25">
        <f>P39-P41</f>
        <v>1035623.1213995293</v>
      </c>
      <c r="Q43" s="25">
        <f t="shared" ref="Q43:T43" si="42">Q39-Q41</f>
        <v>0</v>
      </c>
      <c r="R43" s="25">
        <f t="shared" si="42"/>
        <v>1027893.8468000013</v>
      </c>
      <c r="S43" s="25">
        <f t="shared" si="42"/>
        <v>0</v>
      </c>
      <c r="T43" s="25">
        <f t="shared" si="42"/>
        <v>2063516.9681995288</v>
      </c>
      <c r="U43" s="13"/>
      <c r="V43" s="25">
        <f>V39-V41</f>
        <v>1525780.4833900928</v>
      </c>
      <c r="W43" s="25">
        <f t="shared" ref="W43:Z43" si="43">W39-W41</f>
        <v>0</v>
      </c>
      <c r="X43" s="25">
        <f t="shared" si="43"/>
        <v>1051831.7237359993</v>
      </c>
      <c r="Y43" s="25">
        <f t="shared" si="43"/>
        <v>0</v>
      </c>
      <c r="Z43" s="25">
        <f t="shared" si="43"/>
        <v>2577612.2071260922</v>
      </c>
      <c r="AB43" s="25">
        <f>AB39-AB41</f>
        <v>1392112.0635068193</v>
      </c>
      <c r="AC43" s="25">
        <f t="shared" ref="AC43:AF43" si="44">AC39-AC41</f>
        <v>0</v>
      </c>
      <c r="AD43" s="25">
        <f t="shared" si="44"/>
        <v>1076248.3582107183</v>
      </c>
      <c r="AE43" s="25">
        <f t="shared" si="44"/>
        <v>0</v>
      </c>
      <c r="AF43" s="25">
        <f t="shared" si="44"/>
        <v>2468360.4217175394</v>
      </c>
      <c r="AH43" s="25">
        <f>AH39-AH41</f>
        <v>1776753.291341383</v>
      </c>
      <c r="AI43" s="25">
        <f t="shared" ref="AI43:AL43" si="45">AI39-AI41</f>
        <v>0</v>
      </c>
      <c r="AJ43" s="25">
        <f t="shared" si="45"/>
        <v>1101153.3253749348</v>
      </c>
      <c r="AK43" s="25">
        <f t="shared" si="45"/>
        <v>0</v>
      </c>
      <c r="AL43" s="25">
        <f t="shared" si="45"/>
        <v>2877906.6167163178</v>
      </c>
      <c r="AN43" s="25">
        <f>AN39-AN41</f>
        <v>2169945.810809915</v>
      </c>
      <c r="AO43" s="25">
        <f t="shared" ref="AO43:AR43" si="46">AO39-AO41</f>
        <v>0</v>
      </c>
      <c r="AP43" s="25">
        <f t="shared" si="46"/>
        <v>1126556.3918824326</v>
      </c>
      <c r="AQ43" s="25">
        <f t="shared" si="46"/>
        <v>0</v>
      </c>
      <c r="AR43" s="25">
        <f t="shared" si="46"/>
        <v>3296502.2026923448</v>
      </c>
      <c r="AT43" s="25">
        <f>AT39-AT41</f>
        <v>2585994.101542959</v>
      </c>
      <c r="AU43" s="25">
        <f t="shared" ref="AU43:AX43" si="47">AU39-AU41</f>
        <v>0</v>
      </c>
      <c r="AV43" s="25">
        <f t="shared" si="47"/>
        <v>1152467.5197200812</v>
      </c>
      <c r="AW43" s="25">
        <f t="shared" si="47"/>
        <v>0</v>
      </c>
      <c r="AX43" s="25">
        <f t="shared" si="47"/>
        <v>3738461.6212630421</v>
      </c>
      <c r="AZ43" s="25">
        <f>AZ39-AZ41</f>
        <v>4021317.0320961205</v>
      </c>
      <c r="BA43" s="25">
        <f t="shared" ref="BA43:BD43" si="48">BA39-BA41</f>
        <v>0</v>
      </c>
      <c r="BB43" s="25">
        <f t="shared" si="48"/>
        <v>1178896.8701144848</v>
      </c>
      <c r="BC43" s="25">
        <f t="shared" si="48"/>
        <v>0</v>
      </c>
      <c r="BD43" s="25">
        <f t="shared" si="48"/>
        <v>5200213.9022106044</v>
      </c>
      <c r="BF43" s="25">
        <f>BF39-BF41</f>
        <v>4517902.3160956511</v>
      </c>
      <c r="BG43" s="25">
        <f t="shared" ref="BG43:BJ43" si="49">BG39-BG41</f>
        <v>0</v>
      </c>
      <c r="BH43" s="25">
        <f t="shared" si="49"/>
        <v>1205854.807516776</v>
      </c>
      <c r="BI43" s="25">
        <f t="shared" si="49"/>
        <v>0</v>
      </c>
      <c r="BJ43" s="25">
        <f t="shared" si="49"/>
        <v>5723757.1236124262</v>
      </c>
    </row>
    <row r="44" spans="1:62" ht="15" thickTop="1" x14ac:dyDescent="0.35"/>
    <row r="45" spans="1:62" ht="46.5" customHeight="1" x14ac:dyDescent="0.35">
      <c r="A45" s="31" t="s">
        <v>66</v>
      </c>
      <c r="B45" s="32"/>
      <c r="C45" s="32"/>
      <c r="D45" s="32"/>
      <c r="E45" s="32"/>
      <c r="F45" s="32"/>
      <c r="G45" s="32"/>
      <c r="H45" s="32"/>
      <c r="I45" s="32"/>
      <c r="J45" s="32"/>
      <c r="K45" s="32"/>
      <c r="L45" s="32"/>
      <c r="M45" s="32"/>
      <c r="N45" s="32"/>
      <c r="O45" s="32"/>
      <c r="P45" s="32"/>
      <c r="Q45" s="32"/>
      <c r="R45" s="32"/>
      <c r="S45" s="32"/>
      <c r="T45" s="32"/>
      <c r="U45" s="32"/>
      <c r="V45" s="32"/>
      <c r="W45" s="32"/>
      <c r="X45" s="32"/>
      <c r="Y45" s="32"/>
      <c r="Z45" s="32"/>
    </row>
    <row r="46" spans="1:62" x14ac:dyDescent="0.35">
      <c r="A46" t="s">
        <v>67</v>
      </c>
    </row>
    <row r="47" spans="1:62" x14ac:dyDescent="0.35">
      <c r="A47" t="s">
        <v>68</v>
      </c>
      <c r="D47" s="26"/>
      <c r="J47" s="26"/>
    </row>
    <row r="48" spans="1:62" x14ac:dyDescent="0.35">
      <c r="A48" t="s">
        <v>69</v>
      </c>
    </row>
    <row r="49" spans="1:27" x14ac:dyDescent="0.35">
      <c r="A49" t="s">
        <v>70</v>
      </c>
    </row>
    <row r="50" spans="1:27" x14ac:dyDescent="0.35">
      <c r="A50" t="s">
        <v>71</v>
      </c>
    </row>
    <row r="51" spans="1:27" ht="50.25" customHeight="1" x14ac:dyDescent="0.35">
      <c r="A51" s="32" t="s">
        <v>72</v>
      </c>
      <c r="B51" s="32"/>
      <c r="C51" s="32"/>
      <c r="D51" s="32"/>
      <c r="E51" s="32"/>
      <c r="F51" s="32"/>
      <c r="G51" s="32"/>
      <c r="H51" s="32"/>
      <c r="I51" s="32"/>
      <c r="J51" s="32"/>
      <c r="K51" s="32"/>
      <c r="L51" s="32"/>
      <c r="M51" s="32"/>
      <c r="N51" s="32"/>
      <c r="O51" s="32"/>
      <c r="P51" s="32"/>
      <c r="Q51" s="32"/>
      <c r="R51" s="32"/>
      <c r="S51" s="32"/>
      <c r="T51" s="32"/>
      <c r="U51" s="32"/>
      <c r="V51" s="32"/>
      <c r="W51" s="32"/>
      <c r="X51" s="32"/>
      <c r="Y51" s="32"/>
      <c r="Z51" s="32"/>
    </row>
    <row r="52" spans="1:27" ht="31.5" customHeight="1" x14ac:dyDescent="0.35">
      <c r="A52" s="32" t="s">
        <v>73</v>
      </c>
      <c r="B52" s="32"/>
      <c r="C52" s="32"/>
      <c r="D52" s="32"/>
      <c r="E52" s="32"/>
      <c r="F52" s="32"/>
      <c r="G52" s="32"/>
      <c r="H52" s="32"/>
      <c r="I52" s="32"/>
      <c r="J52" s="32"/>
      <c r="K52" s="32"/>
      <c r="L52" s="32"/>
      <c r="M52" s="32"/>
      <c r="N52" s="32"/>
      <c r="O52" s="32"/>
      <c r="P52" s="32"/>
      <c r="Q52" s="32"/>
      <c r="R52" s="32"/>
      <c r="S52" s="32"/>
      <c r="T52" s="32"/>
      <c r="U52" s="32"/>
      <c r="V52" s="32"/>
      <c r="W52" s="32"/>
      <c r="X52" s="32"/>
      <c r="Y52" s="32"/>
      <c r="Z52" s="32"/>
      <c r="AA52" s="32"/>
    </row>
    <row r="53" spans="1:27" ht="30.75" customHeight="1" x14ac:dyDescent="0.35">
      <c r="A53" s="32" t="s">
        <v>74</v>
      </c>
      <c r="B53" s="32"/>
      <c r="C53" s="32"/>
      <c r="D53" s="32"/>
      <c r="E53" s="32"/>
      <c r="F53" s="32"/>
      <c r="G53" s="32"/>
      <c r="H53" s="32"/>
      <c r="I53" s="32"/>
      <c r="J53" s="32"/>
      <c r="K53" s="32"/>
      <c r="L53" s="32"/>
      <c r="M53" s="32"/>
      <c r="N53" s="32"/>
      <c r="O53" s="32"/>
      <c r="P53" s="32"/>
      <c r="Q53" s="32"/>
      <c r="R53" s="32"/>
      <c r="S53" s="32"/>
      <c r="T53" s="32"/>
      <c r="U53" s="32"/>
      <c r="V53" s="32"/>
      <c r="W53" s="32"/>
      <c r="X53" s="32"/>
      <c r="Y53" s="32"/>
      <c r="Z53" s="32"/>
    </row>
    <row r="54" spans="1:27" x14ac:dyDescent="0.35">
      <c r="A54" t="s">
        <v>75</v>
      </c>
    </row>
    <row r="55" spans="1:27" x14ac:dyDescent="0.35">
      <c r="A55" t="s">
        <v>76</v>
      </c>
    </row>
    <row r="56" spans="1:27" x14ac:dyDescent="0.35">
      <c r="A56" t="s">
        <v>77</v>
      </c>
    </row>
    <row r="57" spans="1:27" x14ac:dyDescent="0.35">
      <c r="A57" t="s">
        <v>78</v>
      </c>
    </row>
    <row r="58" spans="1:27" x14ac:dyDescent="0.35">
      <c r="A58" t="s">
        <v>79</v>
      </c>
    </row>
    <row r="59" spans="1:27" x14ac:dyDescent="0.35">
      <c r="A59" t="s">
        <v>80</v>
      </c>
    </row>
    <row r="60" spans="1:27" x14ac:dyDescent="0.35">
      <c r="A60" t="s">
        <v>81</v>
      </c>
    </row>
    <row r="61" spans="1:27" x14ac:dyDescent="0.35">
      <c r="A61" s="29" t="s">
        <v>82</v>
      </c>
    </row>
    <row r="62" spans="1:27" ht="49.5" customHeight="1" x14ac:dyDescent="0.35">
      <c r="A62" s="31" t="s">
        <v>83</v>
      </c>
      <c r="B62" s="32"/>
      <c r="C62" s="32"/>
      <c r="D62" s="32"/>
      <c r="E62" s="32"/>
      <c r="F62" s="32"/>
      <c r="G62" s="32"/>
      <c r="H62" s="32"/>
      <c r="I62" s="32"/>
      <c r="J62" s="32"/>
      <c r="K62" s="32"/>
      <c r="L62" s="32"/>
      <c r="M62" s="32"/>
      <c r="N62" s="32"/>
      <c r="O62" s="32"/>
      <c r="P62" s="32"/>
      <c r="Q62" s="32"/>
      <c r="R62" s="32"/>
      <c r="S62" s="32"/>
      <c r="T62" s="32"/>
      <c r="U62" s="32"/>
      <c r="V62" s="32"/>
      <c r="W62" s="32"/>
      <c r="X62" s="32"/>
      <c r="Y62" s="32"/>
      <c r="Z62" s="32"/>
    </row>
  </sheetData>
  <mergeCells count="15">
    <mergeCell ref="A62:Z62"/>
    <mergeCell ref="AZ4:BD4"/>
    <mergeCell ref="BF4:BJ4"/>
    <mergeCell ref="A45:Z45"/>
    <mergeCell ref="C4:H4"/>
    <mergeCell ref="J4:N4"/>
    <mergeCell ref="P4:T4"/>
    <mergeCell ref="V4:Z4"/>
    <mergeCell ref="AB4:AF4"/>
    <mergeCell ref="AH4:AL4"/>
    <mergeCell ref="A51:Z51"/>
    <mergeCell ref="A52:AA52"/>
    <mergeCell ref="A53:Z53"/>
    <mergeCell ref="AN4:AR4"/>
    <mergeCell ref="AT4:AX4"/>
  </mergeCells>
  <pageMargins left="0.7" right="0.7" top="0.75" bottom="0.75" header="0.3" footer="0.3"/>
  <pageSetup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BAD13-84A8-4D1B-A6F0-C8B95CF1B604}">
  <dimension ref="A1:K15"/>
  <sheetViews>
    <sheetView workbookViewId="0">
      <selection activeCell="C14" sqref="C14"/>
    </sheetView>
  </sheetViews>
  <sheetFormatPr defaultRowHeight="14.5" x14ac:dyDescent="0.35"/>
  <cols>
    <col min="1" max="1" width="34.81640625" customWidth="1"/>
    <col min="2" max="11" width="11.26953125" bestFit="1" customWidth="1"/>
  </cols>
  <sheetData>
    <row r="1" spans="1:11" x14ac:dyDescent="0.35">
      <c r="B1" t="s">
        <v>84</v>
      </c>
      <c r="C1" t="s">
        <v>85</v>
      </c>
      <c r="D1" t="s">
        <v>86</v>
      </c>
      <c r="E1" t="s">
        <v>87</v>
      </c>
      <c r="F1" t="s">
        <v>88</v>
      </c>
      <c r="G1" t="s">
        <v>89</v>
      </c>
      <c r="H1" t="s">
        <v>90</v>
      </c>
      <c r="I1" t="s">
        <v>91</v>
      </c>
      <c r="J1" t="s">
        <v>92</v>
      </c>
      <c r="K1" t="s">
        <v>93</v>
      </c>
    </row>
    <row r="2" spans="1:11" x14ac:dyDescent="0.35">
      <c r="A2" t="s">
        <v>94</v>
      </c>
      <c r="B2" s="30">
        <v>1000000</v>
      </c>
      <c r="C2" s="30">
        <v>1000000</v>
      </c>
      <c r="D2" s="30">
        <v>1000000</v>
      </c>
      <c r="E2" s="30">
        <v>1000000</v>
      </c>
      <c r="F2" s="30">
        <v>1000000</v>
      </c>
      <c r="G2" s="30">
        <v>1000000</v>
      </c>
      <c r="H2" s="30">
        <v>1000000</v>
      </c>
      <c r="I2" s="30">
        <v>1000000</v>
      </c>
      <c r="J2" s="30">
        <v>1000000</v>
      </c>
      <c r="K2" s="30">
        <v>1000000</v>
      </c>
    </row>
    <row r="3" spans="1:11" x14ac:dyDescent="0.35">
      <c r="A3" t="s">
        <v>95</v>
      </c>
      <c r="B3" s="30">
        <v>1000000</v>
      </c>
      <c r="C3" s="30">
        <v>1000000</v>
      </c>
      <c r="D3" s="30">
        <v>1000000</v>
      </c>
      <c r="E3" s="30">
        <v>1000000</v>
      </c>
      <c r="F3" s="30">
        <v>1000000</v>
      </c>
      <c r="G3" s="30">
        <v>1000000</v>
      </c>
      <c r="H3" s="30">
        <v>1000000</v>
      </c>
      <c r="I3" s="30">
        <v>1000000</v>
      </c>
      <c r="J3" s="30">
        <v>1000000</v>
      </c>
      <c r="K3" s="30">
        <v>1000000</v>
      </c>
    </row>
    <row r="4" spans="1:11" x14ac:dyDescent="0.35">
      <c r="A4" t="s">
        <v>96</v>
      </c>
      <c r="B4" s="30">
        <v>500000</v>
      </c>
      <c r="C4" s="30">
        <v>500000</v>
      </c>
      <c r="D4" s="30">
        <f>C4*1.05</f>
        <v>525000</v>
      </c>
      <c r="E4" s="30">
        <f>D4</f>
        <v>525000</v>
      </c>
      <c r="F4" s="30">
        <v>550000</v>
      </c>
      <c r="G4" s="30">
        <f>F4</f>
        <v>550000</v>
      </c>
      <c r="H4" s="30">
        <f>G4*1.05</f>
        <v>577500</v>
      </c>
      <c r="I4" s="30">
        <f>H4</f>
        <v>577500</v>
      </c>
      <c r="J4" s="30">
        <v>610000</v>
      </c>
      <c r="K4" s="30">
        <v>610000</v>
      </c>
    </row>
    <row r="5" spans="1:11" x14ac:dyDescent="0.35">
      <c r="A5" t="s">
        <v>97</v>
      </c>
      <c r="B5" s="30">
        <v>500000</v>
      </c>
      <c r="C5" s="30">
        <v>500000</v>
      </c>
      <c r="D5" s="30">
        <f t="shared" ref="D5:D13" si="0">C5*1.05</f>
        <v>525000</v>
      </c>
      <c r="E5" s="30">
        <f t="shared" ref="E5:E13" si="1">D5</f>
        <v>525000</v>
      </c>
      <c r="F5" s="30">
        <v>550000</v>
      </c>
      <c r="G5" s="30">
        <f t="shared" ref="G5:G13" si="2">F5</f>
        <v>550000</v>
      </c>
      <c r="H5" s="30">
        <f t="shared" ref="H5:H13" si="3">G5*1.05</f>
        <v>577500</v>
      </c>
      <c r="I5" s="30">
        <f t="shared" ref="I5:I13" si="4">H5</f>
        <v>577500</v>
      </c>
      <c r="J5" s="30">
        <v>610000</v>
      </c>
      <c r="K5" s="30">
        <f t="shared" ref="K5:K13" si="5">J5</f>
        <v>610000</v>
      </c>
    </row>
    <row r="6" spans="1:11" x14ac:dyDescent="0.35">
      <c r="A6" t="s">
        <v>98</v>
      </c>
      <c r="B6" s="30">
        <v>250000</v>
      </c>
      <c r="C6" s="30">
        <v>250000</v>
      </c>
      <c r="D6" s="30">
        <f t="shared" si="0"/>
        <v>262500</v>
      </c>
      <c r="E6" s="30">
        <f t="shared" si="1"/>
        <v>262500</v>
      </c>
      <c r="F6" s="30">
        <v>275000</v>
      </c>
      <c r="G6" s="30">
        <f t="shared" si="2"/>
        <v>275000</v>
      </c>
      <c r="H6" s="30">
        <f t="shared" si="3"/>
        <v>288750</v>
      </c>
      <c r="I6" s="30">
        <f t="shared" si="4"/>
        <v>288750</v>
      </c>
      <c r="J6" s="30">
        <v>305000</v>
      </c>
      <c r="K6" s="30">
        <f t="shared" si="5"/>
        <v>305000</v>
      </c>
    </row>
    <row r="7" spans="1:11" x14ac:dyDescent="0.35">
      <c r="A7" t="s">
        <v>99</v>
      </c>
      <c r="B7" s="30">
        <v>250000</v>
      </c>
      <c r="C7" s="30">
        <v>250000</v>
      </c>
      <c r="D7" s="30">
        <f t="shared" si="0"/>
        <v>262500</v>
      </c>
      <c r="E7" s="30">
        <f t="shared" si="1"/>
        <v>262500</v>
      </c>
      <c r="F7" s="30">
        <v>275000</v>
      </c>
      <c r="G7" s="30">
        <f t="shared" si="2"/>
        <v>275000</v>
      </c>
      <c r="H7" s="30">
        <f t="shared" si="3"/>
        <v>288750</v>
      </c>
      <c r="I7" s="30">
        <f t="shared" si="4"/>
        <v>288750</v>
      </c>
      <c r="J7" s="30">
        <v>305000</v>
      </c>
      <c r="K7" s="30">
        <f t="shared" si="5"/>
        <v>305000</v>
      </c>
    </row>
    <row r="8" spans="1:11" x14ac:dyDescent="0.35">
      <c r="A8" t="s">
        <v>100</v>
      </c>
      <c r="B8" s="30">
        <v>250000</v>
      </c>
      <c r="C8" s="30">
        <v>250000</v>
      </c>
      <c r="D8" s="30">
        <f t="shared" si="0"/>
        <v>262500</v>
      </c>
      <c r="E8" s="30">
        <f t="shared" si="1"/>
        <v>262500</v>
      </c>
      <c r="F8" s="30">
        <v>275000</v>
      </c>
      <c r="G8" s="30">
        <f t="shared" si="2"/>
        <v>275000</v>
      </c>
      <c r="H8" s="30">
        <f t="shared" si="3"/>
        <v>288750</v>
      </c>
      <c r="I8" s="30">
        <f t="shared" si="4"/>
        <v>288750</v>
      </c>
      <c r="J8" s="30">
        <v>305000</v>
      </c>
      <c r="K8" s="30">
        <f t="shared" si="5"/>
        <v>305000</v>
      </c>
    </row>
    <row r="9" spans="1:11" x14ac:dyDescent="0.35">
      <c r="A9" t="s">
        <v>101</v>
      </c>
      <c r="B9" s="30">
        <v>250000</v>
      </c>
      <c r="C9" s="30">
        <v>250000</v>
      </c>
      <c r="D9" s="30">
        <f t="shared" si="0"/>
        <v>262500</v>
      </c>
      <c r="E9" s="30">
        <f t="shared" si="1"/>
        <v>262500</v>
      </c>
      <c r="F9" s="30">
        <v>275000</v>
      </c>
      <c r="G9" s="30">
        <f t="shared" si="2"/>
        <v>275000</v>
      </c>
      <c r="H9" s="30">
        <f t="shared" si="3"/>
        <v>288750</v>
      </c>
      <c r="I9" s="30">
        <f t="shared" si="4"/>
        <v>288750</v>
      </c>
      <c r="J9" s="30">
        <v>305000</v>
      </c>
      <c r="K9" s="30">
        <f t="shared" si="5"/>
        <v>305000</v>
      </c>
    </row>
    <row r="10" spans="1:11" x14ac:dyDescent="0.35">
      <c r="A10" t="s">
        <v>102</v>
      </c>
      <c r="B10" s="30">
        <v>250000</v>
      </c>
      <c r="C10" s="30">
        <v>250000</v>
      </c>
      <c r="D10" s="30">
        <f t="shared" si="0"/>
        <v>262500</v>
      </c>
      <c r="E10" s="30">
        <f t="shared" si="1"/>
        <v>262500</v>
      </c>
      <c r="F10" s="30">
        <v>275000</v>
      </c>
      <c r="G10" s="30">
        <f t="shared" si="2"/>
        <v>275000</v>
      </c>
      <c r="H10" s="30">
        <f t="shared" si="3"/>
        <v>288750</v>
      </c>
      <c r="I10" s="30">
        <f t="shared" si="4"/>
        <v>288750</v>
      </c>
      <c r="J10" s="30">
        <v>305000</v>
      </c>
      <c r="K10" s="30">
        <f t="shared" si="5"/>
        <v>305000</v>
      </c>
    </row>
    <row r="11" spans="1:11" x14ac:dyDescent="0.35">
      <c r="A11" t="s">
        <v>103</v>
      </c>
      <c r="B11" s="30">
        <v>250000</v>
      </c>
      <c r="C11" s="30">
        <v>250000</v>
      </c>
      <c r="D11" s="30">
        <f t="shared" si="0"/>
        <v>262500</v>
      </c>
      <c r="E11" s="30">
        <f t="shared" si="1"/>
        <v>262500</v>
      </c>
      <c r="F11" s="30">
        <v>275000</v>
      </c>
      <c r="G11" s="30">
        <f t="shared" si="2"/>
        <v>275000</v>
      </c>
      <c r="H11" s="30">
        <f t="shared" si="3"/>
        <v>288750</v>
      </c>
      <c r="I11" s="30">
        <f t="shared" si="4"/>
        <v>288750</v>
      </c>
      <c r="J11" s="30">
        <v>305000</v>
      </c>
      <c r="K11" s="30">
        <f t="shared" si="5"/>
        <v>305000</v>
      </c>
    </row>
    <row r="12" spans="1:11" x14ac:dyDescent="0.35">
      <c r="A12" t="s">
        <v>104</v>
      </c>
      <c r="B12" s="30">
        <v>250000</v>
      </c>
      <c r="C12" s="30">
        <v>250000</v>
      </c>
      <c r="D12" s="30">
        <f t="shared" si="0"/>
        <v>262500</v>
      </c>
      <c r="E12" s="30">
        <f t="shared" si="1"/>
        <v>262500</v>
      </c>
      <c r="F12" s="30">
        <v>275000</v>
      </c>
      <c r="G12" s="30">
        <f t="shared" si="2"/>
        <v>275000</v>
      </c>
      <c r="H12" s="30">
        <f t="shared" si="3"/>
        <v>288750</v>
      </c>
      <c r="I12" s="30">
        <f t="shared" si="4"/>
        <v>288750</v>
      </c>
      <c r="J12" s="30">
        <v>305000</v>
      </c>
      <c r="K12" s="30">
        <f t="shared" si="5"/>
        <v>305000</v>
      </c>
    </row>
    <row r="13" spans="1:11" x14ac:dyDescent="0.35">
      <c r="A13" t="s">
        <v>105</v>
      </c>
      <c r="B13" s="30">
        <v>250000</v>
      </c>
      <c r="C13" s="30">
        <v>250000</v>
      </c>
      <c r="D13" s="30">
        <f t="shared" si="0"/>
        <v>262500</v>
      </c>
      <c r="E13" s="30">
        <f t="shared" si="1"/>
        <v>262500</v>
      </c>
      <c r="F13" s="30">
        <v>275000</v>
      </c>
      <c r="G13" s="30">
        <f t="shared" si="2"/>
        <v>275000</v>
      </c>
      <c r="H13" s="30">
        <f t="shared" si="3"/>
        <v>288750</v>
      </c>
      <c r="I13" s="30">
        <f t="shared" si="4"/>
        <v>288750</v>
      </c>
      <c r="J13" s="30">
        <v>305000</v>
      </c>
      <c r="K13" s="30">
        <f t="shared" si="5"/>
        <v>305000</v>
      </c>
    </row>
    <row r="15" spans="1:11" x14ac:dyDescent="0.35">
      <c r="A15" t="s">
        <v>18</v>
      </c>
      <c r="B15" s="28">
        <f>SUM(B2:B14)</f>
        <v>5000000</v>
      </c>
      <c r="C15" s="28">
        <f t="shared" ref="C15:K15" si="6">SUM(C2:C14)</f>
        <v>5000000</v>
      </c>
      <c r="D15" s="28">
        <f t="shared" si="6"/>
        <v>5150000</v>
      </c>
      <c r="E15" s="28">
        <f t="shared" si="6"/>
        <v>5150000</v>
      </c>
      <c r="F15" s="28">
        <f t="shared" si="6"/>
        <v>5300000</v>
      </c>
      <c r="G15" s="28">
        <f t="shared" si="6"/>
        <v>5300000</v>
      </c>
      <c r="H15" s="28">
        <f t="shared" si="6"/>
        <v>5465000</v>
      </c>
      <c r="I15" s="28">
        <f t="shared" si="6"/>
        <v>5465000</v>
      </c>
      <c r="J15" s="28">
        <f t="shared" si="6"/>
        <v>5660000</v>
      </c>
      <c r="K15" s="28">
        <f t="shared" si="6"/>
        <v>5660000</v>
      </c>
    </row>
  </sheetData>
  <phoneticPr fontId="4"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CB3A8323FAA9148AEFFCEEFAF7CD3F6" ma:contentTypeVersion="11" ma:contentTypeDescription="Create a new document." ma:contentTypeScope="" ma:versionID="a0ad956e7a5b089b9e373cbd07c9f84f">
  <xsd:schema xmlns:xsd="http://www.w3.org/2001/XMLSchema" xmlns:xs="http://www.w3.org/2001/XMLSchema" xmlns:p="http://schemas.microsoft.com/office/2006/metadata/properties" xmlns:ns2="9d891513-dc5d-424a-86db-5388b124ec2e" xmlns:ns3="cc1684cc-de53-4cf6-b7b1-2f2ce19342db" targetNamespace="http://schemas.microsoft.com/office/2006/metadata/properties" ma:root="true" ma:fieldsID="c6510d68b5e18416cf8f1b4ad0e11a21" ns2:_="" ns3:_="">
    <xsd:import namespace="9d891513-dc5d-424a-86db-5388b124ec2e"/>
    <xsd:import namespace="cc1684cc-de53-4cf6-b7b1-2f2ce19342d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91513-dc5d-424a-86db-5388b124ec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f419f3b-f71e-422e-b072-5905b5685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1684cc-de53-4cf6-b7b1-2f2ce19342d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8aa092e-5fa8-42af-aed1-8ec6a6037cb0}" ma:internalName="TaxCatchAll" ma:showField="CatchAllData" ma:web="cc1684cc-de53-4cf6-b7b1-2f2ce19342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d891513-dc5d-424a-86db-5388b124ec2e">
      <Terms xmlns="http://schemas.microsoft.com/office/infopath/2007/PartnerControls"/>
    </lcf76f155ced4ddcb4097134ff3c332f>
    <TaxCatchAll xmlns="cc1684cc-de53-4cf6-b7b1-2f2ce19342db" xsi:nil="true"/>
  </documentManagement>
</p:properties>
</file>

<file path=customXml/itemProps1.xml><?xml version="1.0" encoding="utf-8"?>
<ds:datastoreItem xmlns:ds="http://schemas.openxmlformats.org/officeDocument/2006/customXml" ds:itemID="{9CE1CC7F-69A3-431F-A7E7-AE01C3D8F58F}">
  <ds:schemaRefs>
    <ds:schemaRef ds:uri="http://schemas.microsoft.com/sharepoint/v3/contenttype/forms"/>
  </ds:schemaRefs>
</ds:datastoreItem>
</file>

<file path=customXml/itemProps2.xml><?xml version="1.0" encoding="utf-8"?>
<ds:datastoreItem xmlns:ds="http://schemas.openxmlformats.org/officeDocument/2006/customXml" ds:itemID="{099EAF4F-B8A4-42EA-92DC-A2FA6EE05F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891513-dc5d-424a-86db-5388b124ec2e"/>
    <ds:schemaRef ds:uri="cc1684cc-de53-4cf6-b7b1-2f2ce19342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481D6A-004F-427D-B7D8-B9FBE3ECC650}">
  <ds:schemaRefs>
    <ds:schemaRef ds:uri="http://schemas.microsoft.com/office/2006/metadata/properties"/>
    <ds:schemaRef ds:uri="http://schemas.microsoft.com/office/infopath/2007/PartnerControls"/>
    <ds:schemaRef ds:uri="9d891513-dc5d-424a-86db-5388b124ec2e"/>
    <ds:schemaRef ds:uri="cc1684cc-de53-4cf6-b7b1-2f2ce19342d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ProFormas</vt:lpstr>
      <vt:lpstr>Sponsorships</vt:lpstr>
      <vt:lpstr>ProFormas!Print_Area</vt:lpstr>
    </vt:vector>
  </TitlesOfParts>
  <Manager/>
  <Company>Atlanta Track Club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Cullen Bryenton</dc:creator>
  <cp:keywords/>
  <dc:description/>
  <cp:lastModifiedBy>Rich Kenah</cp:lastModifiedBy>
  <cp:revision/>
  <dcterms:created xsi:type="dcterms:W3CDTF">2025-02-25T23:28:17Z</dcterms:created>
  <dcterms:modified xsi:type="dcterms:W3CDTF">2025-07-15T20:11:09Z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0x0101002CB3A8323FAA9148AEFFCEEFAF7CD3F6</vt:lpwstr>
  </property>
  <property fmtid="{D5CDD505-2E9C-101B-9397-08002B2CF9AE}" pid="3" name="MediaServiceImageTags">
    <vt:lpwstr/>
  </property>
</Properties>
</file>